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05" windowWidth="20010" windowHeight="9285" tabRatio="752"/>
  </bookViews>
  <sheets>
    <sheet name="Aribarg_Arora_2008" sheetId="1" r:id="rId1"/>
    <sheet name="Balachander_Ghose_2003" sheetId="15" r:id="rId2"/>
    <sheet name="Brodie_DeKluyver_1984" sheetId="2" r:id="rId3"/>
    <sheet name="Danaher et al_2008" sheetId="17" r:id="rId4"/>
    <sheet name="Deighton et al_1994" sheetId="3" r:id="rId5"/>
    <sheet name="Doganoglu_Klapper_2006" sheetId="16" r:id="rId6"/>
    <sheet name="Dubé_Manchanda_2005" sheetId="4" r:id="rId7"/>
    <sheet name="Erdem_Sun_2002" sheetId="14" r:id="rId8"/>
    <sheet name="Erdem et al_2008" sheetId="5" r:id="rId9"/>
    <sheet name="Erickson_1977" sheetId="6" r:id="rId10"/>
    <sheet name="Iizuka_Jin_2006" sheetId="7" r:id="rId11"/>
    <sheet name="Lambin_1976" sheetId="8" r:id="rId12"/>
    <sheet name="Leach_Reekie_1996" sheetId="9" r:id="rId13"/>
    <sheet name="Prag_Casavant_1994" sheetId="10" r:id="rId14"/>
    <sheet name="Shum_2004" sheetId="11" r:id="rId15"/>
    <sheet name="Wosinska_2003" sheetId="12" r:id="rId16"/>
  </sheets>
  <calcPr calcId="125725"/>
</workbook>
</file>

<file path=xl/calcChain.xml><?xml version="1.0" encoding="utf-8"?>
<calcChain xmlns="http://schemas.openxmlformats.org/spreadsheetml/2006/main">
  <c r="F17" i="14"/>
  <c r="G17" s="1"/>
  <c r="F16"/>
  <c r="G16" s="1"/>
  <c r="F15"/>
  <c r="G15" s="1"/>
  <c r="F14"/>
  <c r="G14" s="1"/>
  <c r="K37" i="12"/>
  <c r="N36" s="1"/>
  <c r="O36" s="1"/>
  <c r="J37"/>
  <c r="I37"/>
  <c r="N34" s="1"/>
  <c r="O34" s="1"/>
  <c r="H37"/>
  <c r="G37"/>
  <c r="N32" s="1"/>
  <c r="O32" s="1"/>
  <c r="F37"/>
  <c r="E37"/>
  <c r="D37"/>
  <c r="C37"/>
  <c r="B37"/>
  <c r="L36"/>
  <c r="L35"/>
  <c r="N35" s="1"/>
  <c r="O35" s="1"/>
  <c r="L34"/>
  <c r="L33"/>
  <c r="N33" s="1"/>
  <c r="O33" s="1"/>
  <c r="L32"/>
  <c r="L31"/>
  <c r="N31" s="1"/>
  <c r="O31" s="1"/>
  <c r="E20" s="1"/>
  <c r="L30"/>
  <c r="N30" s="1"/>
  <c r="O30" s="1"/>
  <c r="L29"/>
  <c r="N29" s="1"/>
  <c r="O29" s="1"/>
  <c r="E19" s="1"/>
  <c r="L28"/>
  <c r="N28" s="1"/>
  <c r="O28" s="1"/>
  <c r="E18" s="1"/>
  <c r="L27"/>
  <c r="L37" s="1"/>
  <c r="M37" l="1"/>
  <c r="M36"/>
  <c r="M35"/>
  <c r="M34"/>
  <c r="M33"/>
  <c r="M32"/>
  <c r="B21" s="1"/>
  <c r="M31"/>
  <c r="B20" s="1"/>
  <c r="M30"/>
  <c r="M29"/>
  <c r="B19" s="1"/>
  <c r="M28"/>
  <c r="B18" s="1"/>
  <c r="M27"/>
  <c r="G19"/>
  <c r="H19" s="1"/>
  <c r="G20"/>
  <c r="H20" s="1"/>
  <c r="G18"/>
  <c r="H18" s="1"/>
  <c r="E21"/>
  <c r="G21" s="1"/>
  <c r="H21" s="1"/>
  <c r="N27"/>
  <c r="O27" l="1"/>
  <c r="N37"/>
  <c r="E74" i="11" l="1"/>
  <c r="F73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F54"/>
  <c r="D54"/>
  <c r="F53"/>
  <c r="D53"/>
  <c r="F52"/>
  <c r="D52"/>
  <c r="F51"/>
  <c r="D51"/>
  <c r="F50"/>
  <c r="D50"/>
  <c r="F49"/>
  <c r="D49"/>
  <c r="F48"/>
  <c r="D48"/>
  <c r="F47"/>
  <c r="D47"/>
  <c r="F46"/>
  <c r="D46"/>
  <c r="F45"/>
  <c r="D45"/>
  <c r="F44"/>
  <c r="D44"/>
  <c r="F43"/>
  <c r="D43"/>
  <c r="F42"/>
  <c r="D42"/>
  <c r="F41"/>
  <c r="D41"/>
  <c r="F40"/>
  <c r="D40"/>
  <c r="F39"/>
  <c r="D39"/>
  <c r="F38"/>
  <c r="D38"/>
  <c r="F37"/>
  <c r="D37"/>
  <c r="F36"/>
  <c r="D36"/>
  <c r="F35"/>
  <c r="D35"/>
  <c r="F34"/>
  <c r="D34"/>
  <c r="F33"/>
  <c r="D33"/>
  <c r="F32"/>
  <c r="D32"/>
  <c r="F31"/>
  <c r="D31"/>
  <c r="F30"/>
  <c r="D30"/>
  <c r="F29"/>
  <c r="D29"/>
  <c r="F28"/>
  <c r="D28"/>
  <c r="F27"/>
  <c r="D27"/>
  <c r="F26"/>
  <c r="D26"/>
  <c r="F25"/>
  <c r="D25"/>
  <c r="F24"/>
  <c r="D24"/>
  <c r="F23"/>
  <c r="D23"/>
  <c r="C17"/>
  <c r="B17"/>
  <c r="F71" s="1"/>
  <c r="F56" l="1"/>
  <c r="F57"/>
  <c r="F74" s="1"/>
  <c r="F58"/>
  <c r="F59"/>
  <c r="F60"/>
  <c r="F61"/>
  <c r="F62"/>
  <c r="F63"/>
  <c r="F64"/>
  <c r="F65"/>
  <c r="F66"/>
  <c r="F67"/>
  <c r="F68"/>
  <c r="F69"/>
  <c r="F70"/>
  <c r="D10" i="10" l="1"/>
  <c r="E13" i="9"/>
  <c r="E12"/>
  <c r="E11"/>
  <c r="E10"/>
  <c r="D13" i="8"/>
  <c r="D12"/>
  <c r="D11"/>
  <c r="D10"/>
  <c r="D9"/>
  <c r="D8"/>
  <c r="Q18" i="7"/>
  <c r="P18"/>
  <c r="R18" s="1"/>
  <c r="G18"/>
  <c r="H18" s="1"/>
  <c r="F18"/>
  <c r="Q17"/>
  <c r="P17"/>
  <c r="R17" s="1"/>
  <c r="G17"/>
  <c r="H17" s="1"/>
  <c r="F17"/>
  <c r="Q16"/>
  <c r="P16"/>
  <c r="R16" s="1"/>
  <c r="F16"/>
  <c r="G9"/>
  <c r="G16" s="1"/>
  <c r="H16" s="1"/>
  <c r="E14" i="6" l="1"/>
  <c r="C14"/>
  <c r="E13"/>
  <c r="D13"/>
  <c r="D14" s="1"/>
  <c r="C13"/>
  <c r="B11" i="5"/>
  <c r="D28" i="4"/>
  <c r="D34" s="1"/>
  <c r="E27"/>
  <c r="E33" s="1"/>
  <c r="C27"/>
  <c r="C33" s="1"/>
  <c r="D26"/>
  <c r="D32" s="1"/>
  <c r="E21"/>
  <c r="E28" s="1"/>
  <c r="E34" s="1"/>
  <c r="D21"/>
  <c r="C21"/>
  <c r="C28" s="1"/>
  <c r="C34" s="1"/>
  <c r="E20"/>
  <c r="D20"/>
  <c r="D27" s="1"/>
  <c r="D33" s="1"/>
  <c r="C20"/>
  <c r="E19"/>
  <c r="E26" s="1"/>
  <c r="E32" s="1"/>
  <c r="D19"/>
  <c r="C19"/>
  <c r="C26" s="1"/>
  <c r="C32" s="1"/>
  <c r="E32" i="3"/>
  <c r="I30"/>
  <c r="H30"/>
  <c r="I29"/>
  <c r="H29"/>
  <c r="I28"/>
  <c r="H28"/>
  <c r="I26"/>
  <c r="H26"/>
  <c r="E21"/>
  <c r="I20"/>
  <c r="H20"/>
  <c r="I19"/>
  <c r="H19"/>
  <c r="I18"/>
  <c r="H18"/>
  <c r="I16"/>
  <c r="H16"/>
  <c r="I15"/>
  <c r="H15"/>
  <c r="I14"/>
  <c r="H14"/>
  <c r="E12"/>
  <c r="I10"/>
  <c r="H10"/>
  <c r="I8"/>
  <c r="H8"/>
  <c r="F14" i="2"/>
  <c r="F13"/>
  <c r="F12"/>
  <c r="F11"/>
  <c r="F10"/>
  <c r="F9"/>
  <c r="L15" i="1"/>
  <c r="L16" s="1"/>
  <c r="K15"/>
  <c r="K16" s="1"/>
  <c r="J15"/>
  <c r="J16" s="1"/>
  <c r="I15"/>
  <c r="I16" s="1"/>
  <c r="H15"/>
  <c r="H16" s="1"/>
  <c r="G15"/>
  <c r="G16" s="1"/>
  <c r="F15"/>
  <c r="F16" s="1"/>
  <c r="E15"/>
  <c r="E16" s="1"/>
  <c r="D15"/>
  <c r="D16" s="1"/>
  <c r="C15"/>
  <c r="C16" s="1"/>
</calcChain>
</file>

<file path=xl/comments1.xml><?xml version="1.0" encoding="utf-8"?>
<comments xmlns="http://schemas.openxmlformats.org/spreadsheetml/2006/main">
  <authors>
    <author>Sina Henningsen</author>
  </authors>
  <commentList>
    <comment ref="D7" authorId="0">
      <text>
        <r>
          <rPr>
            <sz val="9"/>
            <color indexed="81"/>
            <rFont val="Tahoma"/>
            <family val="2"/>
          </rPr>
          <t>"BPREV = 1 if consumer i bought brand k(j) on the previous occasion, 0 otherwise" (cf. table 1, p.33)
"We compute summary measures of loyalty for each category: the percentage of purchases made of each panelist's most preferred brand. We find category means of 75% for 481 ketchup buyers, 69% for 167 liquid detergent buyers and 73% for 313 buyers of powder detergent. Therefore, on average, panelists purchase the same brand for almost three out of four purchases and switch on the fourth." (p.36)</t>
        </r>
      </text>
    </comment>
    <comment ref="E8" authorId="0">
      <text>
        <r>
          <rPr>
            <sz val="9"/>
            <color indexed="81"/>
            <rFont val="Tahoma"/>
            <family val="2"/>
          </rPr>
          <t xml:space="preserve">Typo in table 2, p.35, for ketchup, brand A: 
Based on the number of total purchases (col.3), the percentage of total purchases (col.4) of size 32oz. should be 17.1% instead of 7.1%. Summing up over all sizes leads to a percentage of total purchases of 39.3% for ketchup brand A as a whole. </t>
        </r>
      </text>
    </comment>
    <comment ref="E10" authorId="0">
      <text>
        <r>
          <rPr>
            <sz val="9"/>
            <color indexed="81"/>
            <rFont val="Tahoma"/>
            <family val="2"/>
          </rPr>
          <t>Typo in table 2, p.35, for ketchup, brand C: 
Based on the number of total purchases (col.3), the percentage of total purchases (col.4) of size 32oz. should be 25.3% instead of 5.3%. Summing up over all sizes leads to a percentage of total purchases of 29.4% for ketchup brand C as a whole.</t>
        </r>
      </text>
    </comment>
  </commentList>
</comments>
</file>

<file path=xl/comments2.xml><?xml version="1.0" encoding="utf-8"?>
<comments xmlns="http://schemas.openxmlformats.org/spreadsheetml/2006/main">
  <authors>
    <author>Sina Henningsen</author>
  </authors>
  <commentList>
    <comment ref="A6" authorId="0">
      <text>
        <r>
          <rPr>
            <sz val="9"/>
            <color indexed="81"/>
            <rFont val="Tahoma"/>
            <family val="2"/>
          </rPr>
          <t>"This may be an artifact of the data set which is limited in both quality and quantity. There are only 30 observations." (Parsons 1975, p.478)</t>
        </r>
      </text>
    </comment>
  </commentList>
</comments>
</file>

<file path=xl/comments3.xml><?xml version="1.0" encoding="utf-8"?>
<comments xmlns="http://schemas.openxmlformats.org/spreadsheetml/2006/main">
  <authors>
    <author>Sina Henningsen</author>
  </authors>
  <commentList>
    <comment ref="B9" authorId="0">
      <text>
        <r>
          <rPr>
            <sz val="9"/>
            <color indexed="81"/>
            <rFont val="Tahoma"/>
            <family val="2"/>
          </rPr>
          <t>"Lambda=0.5" is reported in the DISCY column which seems to be a typo. Hence, it is coded as the advertising stock carryover estimate (cf. p.173).</t>
        </r>
      </text>
    </comment>
  </commentList>
</comments>
</file>

<file path=xl/sharedStrings.xml><?xml version="1.0" encoding="utf-8"?>
<sst xmlns="http://schemas.openxmlformats.org/spreadsheetml/2006/main" count="431" uniqueCount="330">
  <si>
    <t>Aribarg/ Arora (2008): Brand Portfolio Promotions, Journal of Marketing Research 45 (4), 391-402.</t>
  </si>
  <si>
    <t>Brand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</si>
  <si>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</si>
  <si>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</si>
  <si>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</si>
  <si>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</si>
  <si>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</si>
  <si>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</si>
  <si>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</si>
  <si>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</si>
  <si>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</si>
  <si>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</si>
  <si>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Percentage lift in sales…</t>
  </si>
  <si>
    <t>ΔY (in %) for ΔX = +1 unit</t>
  </si>
  <si>
    <t>…due to delta BPP (in units)</t>
  </si>
  <si>
    <t>Actual ΔX (in units)</t>
  </si>
  <si>
    <t>X_null</t>
  </si>
  <si>
    <t>ΔX (in %)</t>
  </si>
  <si>
    <t>Actual ΔX (in %)</t>
  </si>
  <si>
    <t>Long-term advertising elasticity*: 
Lift in sales (in %) per 1% lift in BBP</t>
  </si>
  <si>
    <t xml:space="preserve"> --&gt; Divide ΔY by actual ΔX (in %)</t>
  </si>
  <si>
    <t>On p.399, information is given about the percentage lift in the dependent variable due to an increase in brand portfolio promotions (BPP) by 1 BPP.</t>
  </si>
  <si>
    <t>This information can be rescaled to obtain a %/% elasticity in the following way:</t>
  </si>
  <si>
    <t>Number of BPPs</t>
  </si>
  <si>
    <t>* Due to the specific modeling of carryovers, elasticities cannot be converted into current-period elasticities based on the data given in the paper. Hence, elasticities enter the meta-regression as long-term elasticities while a dummy accounts for this fact.</t>
  </si>
  <si>
    <r>
      <t>Given data on BPP effectiveness</t>
    </r>
    <r>
      <rPr>
        <i/>
        <sz val="8"/>
        <color theme="1"/>
        <rFont val="Calibri"/>
        <family val="2"/>
        <scheme val="minor"/>
      </rPr>
      <t xml:space="preserve"> (table 3, p.399)</t>
    </r>
  </si>
  <si>
    <t>Brodie/ de Kluyver (1984): Attraction Versus Linear and Multiplicative Market Share Models: An Empirical Evaluation, Journal of Marketing Research, 21 (2), 194-201.</t>
  </si>
  <si>
    <t>The model in row 1 of table 1, p.197, is a linear one. The results of its estimation are given in rows 1-6 of table 3, p.199.</t>
  </si>
  <si>
    <r>
      <t>In</t>
    </r>
    <r>
      <rPr>
        <sz val="9"/>
        <color theme="1"/>
        <rFont val="Calibri"/>
        <family val="2"/>
      </rPr>
      <t xml:space="preserve"> linear models, the average elasticity can be computed as "Advertising elasticity = Advertising coefficient * Advertising / Response".</t>
    </r>
  </si>
  <si>
    <t>(p.199)</t>
  </si>
  <si>
    <t>(p.197)</t>
  </si>
  <si>
    <t>Model</t>
  </si>
  <si>
    <t>Brand j</t>
  </si>
  <si>
    <t>Advertising coefficient (b3_j)</t>
  </si>
  <si>
    <t>Mean advertising share</t>
  </si>
  <si>
    <t>Mean market share</t>
  </si>
  <si>
    <t>Short term advertising elasticity</t>
  </si>
  <si>
    <t>LIN: npr</t>
  </si>
  <si>
    <t>Deighton/ Henderson/ Neslin (1994): The Effects of Advertising on Brand Switching and Repeat Purchasing, Journal of Marketing Research 31 (1), 28-43.</t>
  </si>
  <si>
    <t>A multinomial logit (MNL) model is estimated (cf. eq. 1, p.33).</t>
  </si>
  <si>
    <t>(Mean) values given in paper</t>
  </si>
  <si>
    <t>(p.35f.)</t>
  </si>
  <si>
    <t>(p.36.)</t>
  </si>
  <si>
    <t>(p.38)</t>
  </si>
  <si>
    <t>Product category</t>
  </si>
  <si>
    <r>
      <t>Avg. no. of exposures between purchases</t>
    </r>
    <r>
      <rPr>
        <sz val="9"/>
        <color theme="1"/>
        <rFont val="Calibri"/>
        <family val="2"/>
        <scheme val="minor"/>
      </rPr>
      <t xml:space="preserve"> (CEXP_j)</t>
    </r>
  </si>
  <si>
    <r>
      <t>Brand bought on previous occasion</t>
    </r>
    <r>
      <rPr>
        <sz val="9"/>
        <color theme="1"/>
        <rFont val="Calibri"/>
        <family val="2"/>
        <scheme val="minor"/>
      </rPr>
      <t xml:space="preserve"> (Dummy BPREV)</t>
    </r>
  </si>
  <si>
    <r>
      <t>Percentage of total purchases</t>
    </r>
    <r>
      <rPr>
        <sz val="9"/>
        <color theme="1"/>
        <rFont val="Calibri"/>
        <family val="2"/>
        <scheme val="minor"/>
      </rPr>
      <t xml:space="preserve"> (P_j)</t>
    </r>
  </si>
  <si>
    <r>
      <t>Coefficient of current advertising</t>
    </r>
    <r>
      <rPr>
        <sz val="9"/>
        <color theme="1"/>
        <rFont val="Calibri"/>
        <family val="2"/>
        <scheme val="minor"/>
      </rPr>
      <t xml:space="preserve"> (b1)</t>
    </r>
  </si>
  <si>
    <r>
      <t>Short-term advertising elasticity</t>
    </r>
    <r>
      <rPr>
        <sz val="9"/>
        <rFont val="Calibri"/>
        <family val="2"/>
        <scheme val="minor"/>
      </rPr>
      <t xml:space="preserve"> (excl. interaction effects)</t>
    </r>
  </si>
  <si>
    <r>
      <t>Short-term advertising elasticity</t>
    </r>
    <r>
      <rPr>
        <sz val="9"/>
        <rFont val="Calibri"/>
        <family val="2"/>
        <scheme val="minor"/>
      </rPr>
      <t xml:space="preserve"> (incl. interaction effects)</t>
    </r>
  </si>
  <si>
    <t>Ketchup</t>
  </si>
  <si>
    <t>Liquid detergent</t>
  </si>
  <si>
    <t>Powder detergent</t>
  </si>
  <si>
    <t xml:space="preserve">While advertising elasticities are positive when not accounting for interaction effects (column H), they become mostly negative when accounting for interaction effects (cf. column I) due to </t>
  </si>
  <si>
    <t xml:space="preserve">     (i) the high mean value of the loyalty dummy variable (BPREV) and</t>
  </si>
  <si>
    <t>In addition, advertising elasticities are calculated based on current advertising (CEXP) only. Previous advertising (PEXP) is not considered.</t>
  </si>
  <si>
    <t>Elasticities of column I are included in the meta-regression.</t>
  </si>
  <si>
    <r>
      <t>Coefficient of "Current advertising * Brand bought on previous occasion"</t>
    </r>
    <r>
      <rPr>
        <sz val="9"/>
        <color theme="1"/>
        <rFont val="Calibri"/>
        <family val="2"/>
        <scheme val="minor"/>
      </rPr>
      <t xml:space="preserve"> (b3)</t>
    </r>
  </si>
  <si>
    <t xml:space="preserve">Eq. (1), p.82, is a linear sales model. </t>
  </si>
  <si>
    <t>(Mean) Data given</t>
  </si>
  <si>
    <t>Weekly averages</t>
  </si>
  <si>
    <t>Cluster1
(Atlanta)</t>
  </si>
  <si>
    <t>Cluster2
(Boston)</t>
  </si>
  <si>
    <t>Cluster3
(Los Angeles)</t>
  </si>
  <si>
    <r>
      <t>Sales</t>
    </r>
    <r>
      <rPr>
        <sz val="8"/>
        <color theme="1"/>
        <rFont val="Calibri"/>
        <family val="2"/>
      </rPr>
      <t xml:space="preserve"> </t>
    </r>
    <r>
      <rPr>
        <i/>
        <sz val="8"/>
        <color theme="1"/>
        <rFont val="Calibri"/>
        <family val="2"/>
      </rPr>
      <t>(p.87)</t>
    </r>
  </si>
  <si>
    <t>BG qty ('00000)</t>
  </si>
  <si>
    <t>ST qty ('00000)</t>
  </si>
  <si>
    <t>SW qty ('00000)</t>
  </si>
  <si>
    <r>
      <t>Advertising</t>
    </r>
    <r>
      <rPr>
        <i/>
        <sz val="8"/>
        <color theme="1"/>
        <rFont val="Calibri"/>
        <family val="2"/>
        <scheme val="minor"/>
      </rPr>
      <t xml:space="preserve"> (p.87)</t>
    </r>
  </si>
  <si>
    <t>BG GRP ('00)</t>
  </si>
  <si>
    <t>ST GRP ('00)</t>
  </si>
  <si>
    <t>SW GRP ('00)</t>
  </si>
  <si>
    <r>
      <t>Advertising coefficient (delta)</t>
    </r>
    <r>
      <rPr>
        <i/>
        <sz val="8"/>
        <color theme="1"/>
        <rFont val="Calibri"/>
        <family val="2"/>
        <scheme val="minor"/>
      </rPr>
      <t xml:space="preserve"> (p.88)</t>
    </r>
  </si>
  <si>
    <t>Goodwill BG</t>
  </si>
  <si>
    <t>Goodwill ST</t>
  </si>
  <si>
    <t>Goodwill SW</t>
  </si>
  <si>
    <r>
      <t>Carryover coefficient</t>
    </r>
    <r>
      <rPr>
        <i/>
        <sz val="8"/>
        <color theme="1"/>
        <rFont val="Calibri"/>
        <family val="2"/>
        <scheme val="minor"/>
      </rPr>
      <t xml:space="preserve"> (p.88)</t>
    </r>
  </si>
  <si>
    <t xml:space="preserve"> / </t>
  </si>
  <si>
    <t>Approx. advertising stock</t>
  </si>
  <si>
    <t>CALCULATION</t>
  </si>
  <si>
    <t>Long-term advertising elasticities</t>
  </si>
  <si>
    <t>Adv.-E. BG</t>
  </si>
  <si>
    <t>Adv.-E. ST</t>
  </si>
  <si>
    <t>Adv.-E. SW</t>
  </si>
  <si>
    <t>Current-period advertising elasticities</t>
  </si>
  <si>
    <t>In such a MNL model, the elasticity can be calculated as "Advertising elasticity = ([Advertising coeffient * Advertising] + [Interaction coefficient * Advertising * Interaction variable])  * (1 - Market share)".</t>
  </si>
  <si>
    <r>
      <t xml:space="preserve">In general, the advertising elasticity of a linear model can be calculated at means as </t>
    </r>
    <r>
      <rPr>
        <sz val="9"/>
        <color theme="1"/>
        <rFont val="Calibri"/>
        <family val="2"/>
      </rPr>
      <t>"Advertising Elasticity = Advertising coefficient * Advertising / Sales".</t>
    </r>
  </si>
  <si>
    <t>Erdem/ Keane/ Sun (2008): A Dynamic Model of Brand Choice When Price and Advertising Signal Product Quality, Marketing Science 27 (6), 1111-1125.</t>
  </si>
  <si>
    <t>Estimation of a brand choice model (cf. p.1113).</t>
  </si>
  <si>
    <r>
      <t xml:space="preserve">Data for calculating an advertising elasticity that can be obtained from </t>
    </r>
    <r>
      <rPr>
        <sz val="9"/>
        <color theme="1"/>
        <rFont val="Calibri"/>
        <family val="2"/>
      </rPr>
      <t>table 11, part D, p.1124.</t>
    </r>
  </si>
  <si>
    <t>Data given</t>
  </si>
  <si>
    <t>(p.1124)</t>
  </si>
  <si>
    <t xml:space="preserve">Increase in Heinz's advertising intensity:  </t>
  </si>
  <si>
    <t xml:space="preserve">Change of purchase probability: </t>
  </si>
  <si>
    <t>Short-term advertising elasticity:</t>
  </si>
  <si>
    <t>Hence, the mean advertising elasticity is computed as "Elasticity(t) = b1 + b2*t + b3*t^2" using the mean of t.</t>
  </si>
  <si>
    <t>Since the number of observations (T) is 30, a mean of 15 ist used to estimate the average elasticity.</t>
  </si>
  <si>
    <r>
      <t>Double-log models</t>
    </r>
    <r>
      <rPr>
        <i/>
        <sz val="9"/>
        <color theme="1"/>
        <rFont val="Calibri"/>
        <family val="2"/>
      </rPr>
      <t xml:space="preserve"> (p.127)</t>
    </r>
  </si>
  <si>
    <t>Eq. (17)</t>
  </si>
  <si>
    <t>Eq. (18)</t>
  </si>
  <si>
    <t>Eq. (19)</t>
  </si>
  <si>
    <t>Advertising coefficients</t>
  </si>
  <si>
    <t>b1</t>
  </si>
  <si>
    <t>b2</t>
  </si>
  <si>
    <t>b3</t>
  </si>
  <si>
    <t>Mean(t)</t>
  </si>
  <si>
    <t>Mean advertising elasticity</t>
  </si>
  <si>
    <t>Iizuka/ Jin (2006): Direct to Consumer Advertising and Prescription Choice, http://kuafu.umd.edu/~ginger/research/Iizuka-Jin-RXchoice-0606.pdf.</t>
  </si>
  <si>
    <t>Given means/estimates</t>
  </si>
  <si>
    <t>(p.13)</t>
  </si>
  <si>
    <t>(p.14)</t>
  </si>
  <si>
    <t>(p.15)</t>
  </si>
  <si>
    <t>DTCA</t>
  </si>
  <si>
    <t>Prescriptions</t>
  </si>
  <si>
    <t>Coefficient DTCA</t>
  </si>
  <si>
    <t>Carryover DTCA</t>
  </si>
  <si>
    <r>
      <t xml:space="preserve">delta_DTCA
</t>
    </r>
    <r>
      <rPr>
        <b/>
        <i/>
        <sz val="8"/>
        <color theme="1"/>
        <rFont val="Calibri"/>
        <family val="2"/>
        <scheme val="minor"/>
      </rPr>
      <t>(in million $)</t>
    </r>
  </si>
  <si>
    <t>Journal advertising</t>
  </si>
  <si>
    <t>J.Adv.</t>
  </si>
  <si>
    <t>Coefficient J.Adv.</t>
  </si>
  <si>
    <t>Carryover J.Adv.</t>
  </si>
  <si>
    <r>
      <t xml:space="preserve">delta_J.Adv.
</t>
    </r>
    <r>
      <rPr>
        <b/>
        <i/>
        <sz val="8"/>
        <color theme="1"/>
        <rFont val="Calibri"/>
        <family val="2"/>
        <scheme val="minor"/>
      </rPr>
      <t>(in million $)</t>
    </r>
  </si>
  <si>
    <t>Claritin</t>
  </si>
  <si>
    <t>Zyrtec</t>
  </si>
  <si>
    <t>Allegra</t>
  </si>
  <si>
    <r>
      <t xml:space="preserve">delta_DTCA
</t>
    </r>
    <r>
      <rPr>
        <b/>
        <i/>
        <sz val="8"/>
        <color theme="1"/>
        <rFont val="Calibri"/>
        <family val="2"/>
        <scheme val="minor"/>
      </rPr>
      <t>(in %)</t>
    </r>
  </si>
  <si>
    <r>
      <t xml:space="preserve">delta_Prescriptions
</t>
    </r>
    <r>
      <rPr>
        <b/>
        <i/>
        <sz val="8"/>
        <color theme="1"/>
        <rFont val="Calibri"/>
        <family val="2"/>
        <scheme val="minor"/>
      </rPr>
      <t>(in %)</t>
    </r>
  </si>
  <si>
    <t>Current-period elasticity*</t>
  </si>
  <si>
    <r>
      <t xml:space="preserve">delta_J.Adv.
</t>
    </r>
    <r>
      <rPr>
        <b/>
        <i/>
        <sz val="8"/>
        <color theme="1"/>
        <rFont val="Calibri"/>
        <family val="2"/>
        <scheme val="minor"/>
      </rPr>
      <t>(in %)</t>
    </r>
  </si>
  <si>
    <r>
      <t xml:space="preserve">* Elasticity is coded as short-term due to "The number reported in row r column c is the effect of increasing $1 million advertising of type c of drug r on the probability of prescribing drug r </t>
    </r>
    <r>
      <rPr>
        <i/>
        <sz val="8"/>
        <color theme="1"/>
        <rFont val="Calibri"/>
        <family val="2"/>
      </rPr>
      <t>in the advertised month</t>
    </r>
    <r>
      <rPr>
        <sz val="8"/>
        <color theme="1"/>
        <rFont val="Calibri"/>
        <family val="2"/>
      </rPr>
      <t>." (cf. note, p.15, confirmed by the authors).</t>
    </r>
  </si>
  <si>
    <t>Lambin (1976): Advertising, Competition and Market Conduct in Oligopoly over Time. An Econometric Investigation in Western European Countries, Contributions to Economic Analysis, 94, North-Holland-Publ. Co.: Amsterdam.</t>
  </si>
  <si>
    <r>
      <t>Model code number</t>
    </r>
    <r>
      <rPr>
        <i/>
        <sz val="8"/>
        <color theme="1"/>
        <rFont val="Calibri"/>
        <family val="2"/>
      </rPr>
      <t xml:space="preserve"> (p.)</t>
    </r>
  </si>
  <si>
    <t>Carryover
coefficient</t>
  </si>
  <si>
    <t>Long-term
advertising elasticity</t>
  </si>
  <si>
    <t>Current-period
advertising elasticity</t>
  </si>
  <si>
    <r>
      <t xml:space="preserve">SD/BG/A.8  </t>
    </r>
    <r>
      <rPr>
        <i/>
        <sz val="8"/>
        <rFont val="Calibri"/>
        <family val="2"/>
        <scheme val="minor"/>
      </rPr>
      <t xml:space="preserve">   (p.173)</t>
    </r>
  </si>
  <si>
    <r>
      <t>SD/BG/A.9</t>
    </r>
    <r>
      <rPr>
        <i/>
        <sz val="8"/>
        <rFont val="Calibri"/>
        <family val="2"/>
        <scheme val="minor"/>
      </rPr>
      <t xml:space="preserve">     (p.173)</t>
    </r>
  </si>
  <si>
    <r>
      <t>SD/BG/A.10</t>
    </r>
    <r>
      <rPr>
        <i/>
        <sz val="8"/>
        <rFont val="Calibri"/>
        <family val="2"/>
        <scheme val="minor"/>
      </rPr>
      <t xml:space="preserve">   (p.173)</t>
    </r>
  </si>
  <si>
    <r>
      <t>CF/ZZ/A.4</t>
    </r>
    <r>
      <rPr>
        <i/>
        <sz val="8"/>
        <rFont val="Calibri"/>
        <family val="2"/>
        <scheme val="minor"/>
      </rPr>
      <t xml:space="preserve">      (p.262)</t>
    </r>
  </si>
  <si>
    <r>
      <t>CG/BG/A.3</t>
    </r>
    <r>
      <rPr>
        <i/>
        <sz val="8"/>
        <rFont val="Calibri"/>
        <family val="2"/>
        <scheme val="minor"/>
      </rPr>
      <t xml:space="preserve">    (p.268)</t>
    </r>
  </si>
  <si>
    <r>
      <t xml:space="preserve">CO/BG/A.5    </t>
    </r>
    <r>
      <rPr>
        <i/>
        <sz val="8"/>
        <color theme="1"/>
        <rFont val="Calibri"/>
        <family val="2"/>
      </rPr>
      <t>(p.287)</t>
    </r>
  </si>
  <si>
    <t>Current-period advertising elasticities are calculated on the basis of given long-term advertising elasticities.</t>
  </si>
  <si>
    <t>Leach and Reekie (1996): A Natural Experiment of the Effect of Advertising on Sales: The SASOL Case, Applied Economics 28, 1081-1091.</t>
  </si>
  <si>
    <t>Estimated are four linear models (cf. table 1, p.1086).</t>
  </si>
  <si>
    <r>
      <t xml:space="preserve">In a linear model, the advertising elasticity can be calculated as </t>
    </r>
    <r>
      <rPr>
        <sz val="9"/>
        <color theme="1"/>
        <rFont val="Calibri"/>
        <family val="2"/>
      </rPr>
      <t>"Advertising elasticity = Advertising coefficient * Advertising / Response".</t>
    </r>
  </si>
  <si>
    <t>(p.1086)</t>
  </si>
  <si>
    <t>(p.1082)</t>
  </si>
  <si>
    <t>Coefficient of most recent advertising variable*</t>
  </si>
  <si>
    <t>Mean 
advertising share</t>
  </si>
  <si>
    <t>Mean 
market share</t>
  </si>
  <si>
    <t>II</t>
  </si>
  <si>
    <t>III</t>
  </si>
  <si>
    <t>IV</t>
  </si>
  <si>
    <t>* Most recent advertising variable is used to calculate short-term advertising elasticity. The additional advertising variable (Adv(t-1)) in model 4 is coded as "lagged advertising variable".</t>
  </si>
  <si>
    <t>Short-term
advertising elasticity</t>
  </si>
  <si>
    <t>Prag/ Casavant (1994): An Empirical Study of the Determinants of Revenues and Marketing Expenditures in the Motion Picture Industry, Journal of Cultural Economics 18 (3), 217-235.</t>
  </si>
  <si>
    <t>In a linear model, the advertising elasticity can be computed as "Elasticity = Advertising coefficient * Advertising / Response".</t>
  </si>
  <si>
    <t>(Mean) Values given in paper:</t>
  </si>
  <si>
    <t>(p.224)</t>
  </si>
  <si>
    <t>(p.220)</t>
  </si>
  <si>
    <t>Advertising coefficient</t>
  </si>
  <si>
    <t>Advertising</t>
  </si>
  <si>
    <t>Rent</t>
  </si>
  <si>
    <t>The response function on p.222 is linear.</t>
  </si>
  <si>
    <t>Shum (2004): Does Advertising Overcome Brand Loyalty? Evidence from the Breakfast-Cereals Market, Journal of Economics and Management Strategy 13 (2), 241-272.</t>
  </si>
  <si>
    <r>
      <t>In t</t>
    </r>
    <r>
      <rPr>
        <sz val="9"/>
        <rFont val="Calibri"/>
        <family val="2"/>
        <scheme val="minor"/>
      </rPr>
      <t>his article, a choice model is e</t>
    </r>
    <r>
      <rPr>
        <sz val="9"/>
        <color theme="1"/>
        <rFont val="Calibri"/>
        <family val="2"/>
        <scheme val="minor"/>
      </rPr>
      <t xml:space="preserve">stimated (cf. eq.2, p.253).
</t>
    </r>
    <r>
      <rPr>
        <sz val="9"/>
        <color theme="1"/>
        <rFont val="Calibri"/>
        <family val="2"/>
        <scheme val="minor"/>
      </rPr>
      <t xml:space="preserve">
</t>
    </r>
  </si>
  <si>
    <t>Advertising (ADV) exerts influence on brand i's utility in period t via:     … + [a2 + d3*PASTUSE(iht) + b4*X(h)] * ADV(it)    +     [a3 + d4*PASTUSE(iht)]  * p(it) * ADV(it)  + …</t>
  </si>
  <si>
    <t>For such a MNL model the advertising elasticity can be derived as  
Advertising elasticity(i)    =   
[   [    (   a2 + d3*Mean[PASTUSE(i)] + b4*Mean[X]   )     *  Mean[Adv(i)]  ]    +  
     [    (   a3 + d4*Mean[PASTUSE(i)]    )    *  Mean[p(i)]) * Mean[Adv(i)]   ]    ]      * (1 - Mean[MarketShare(i)]).</t>
  </si>
  <si>
    <t>Parameters/ Variables</t>
  </si>
  <si>
    <r>
      <t>Estimate m</t>
    </r>
    <r>
      <rPr>
        <b/>
        <sz val="9"/>
        <color theme="1"/>
        <rFont val="Calibri"/>
        <family val="2"/>
      </rPr>
      <t>odel A / 
Mean values</t>
    </r>
  </si>
  <si>
    <r>
      <t>Estimate m</t>
    </r>
    <r>
      <rPr>
        <b/>
        <sz val="9"/>
        <color theme="1"/>
        <rFont val="Calibri"/>
        <family val="2"/>
      </rPr>
      <t>odel B / 
Mean values</t>
    </r>
  </si>
  <si>
    <t>a2</t>
  </si>
  <si>
    <t>(p.259)</t>
  </si>
  <si>
    <t>a3</t>
  </si>
  <si>
    <t>b4 (famsize)</t>
  </si>
  <si>
    <t>(no estimates given*)</t>
  </si>
  <si>
    <t>b4 (loginc)</t>
  </si>
  <si>
    <t>d3</t>
  </si>
  <si>
    <t>d4</t>
  </si>
  <si>
    <t>Mean[PASTUSE]</t>
  </si>
  <si>
    <t>(p.251)</t>
  </si>
  <si>
    <t>Mean[X1=FAMSIZE]</t>
  </si>
  <si>
    <t>(p.249)</t>
  </si>
  <si>
    <t>Mean[X2=LOGINC]</t>
  </si>
  <si>
    <t>MODEL A**</t>
  </si>
  <si>
    <r>
      <t xml:space="preserve">Average
transaction price
</t>
    </r>
    <r>
      <rPr>
        <sz val="9"/>
        <color theme="1"/>
        <rFont val="Calibri"/>
        <family val="2"/>
        <scheme val="minor"/>
      </rPr>
      <t>($lb)</t>
    </r>
  </si>
  <si>
    <r>
      <t xml:space="preserve">Average
advertising expenses
</t>
    </r>
    <r>
      <rPr>
        <sz val="9"/>
        <color theme="1"/>
        <rFont val="Calibri"/>
        <family val="2"/>
        <scheme val="minor"/>
      </rPr>
      <t>(quarterly, in $mill.)</t>
    </r>
  </si>
  <si>
    <r>
      <t xml:space="preserve">Average
advertising expenses
</t>
    </r>
    <r>
      <rPr>
        <sz val="9"/>
        <color theme="1"/>
        <rFont val="Calibri"/>
        <family val="2"/>
        <scheme val="minor"/>
      </rPr>
      <t>(weekly, in $mill.)</t>
    </r>
  </si>
  <si>
    <t>Sample
market share</t>
  </si>
  <si>
    <r>
      <t>Advertising elasticity</t>
    </r>
    <r>
      <rPr>
        <sz val="9"/>
        <color theme="1"/>
        <rFont val="Calibri"/>
        <family val="2"/>
        <scheme val="minor"/>
      </rPr>
      <t xml:space="preserve">
(based on sample market share)</t>
    </r>
  </si>
  <si>
    <t>51 = all other</t>
  </si>
  <si>
    <t>SUM / MEAN</t>
  </si>
  <si>
    <t>* Since no estimates on b4 are provided, they remain unconsidered in the calculation of advertising elasticities.</t>
  </si>
  <si>
    <t>** Since price elasticities are calculated on the basis of model A by the author (cf. table 8, p.268), model A is also used to estimate advertising elasticities.</t>
  </si>
  <si>
    <t>Brand No.</t>
  </si>
  <si>
    <t>Wosinska (2003): Just What the Patient Ordered? Direct-to-Consumer Advertising and the Demand for Pharmaceutical Products, Harvard Business School, Working Paper No. 03-058.</t>
  </si>
  <si>
    <t>Estimated is a conditional logit model (cf. eq.4, p.13).</t>
  </si>
  <si>
    <r>
      <t xml:space="preserve">Estimates </t>
    </r>
    <r>
      <rPr>
        <i/>
        <sz val="8"/>
        <color theme="1"/>
        <rFont val="Calibri"/>
        <family val="2"/>
      </rPr>
      <t>(p.35f.)</t>
    </r>
  </si>
  <si>
    <t>Model 6</t>
  </si>
  <si>
    <r>
      <t>Carryover coefficient DTCA</t>
    </r>
    <r>
      <rPr>
        <i/>
        <sz val="8"/>
        <color theme="1"/>
        <rFont val="Calibri"/>
        <family val="2"/>
      </rPr>
      <t xml:space="preserve"> (p.24)</t>
    </r>
  </si>
  <si>
    <t>DTC</t>
  </si>
  <si>
    <t>DTC x OFF</t>
  </si>
  <si>
    <t>NewUser* x DTCA</t>
  </si>
  <si>
    <t>NewUser x DTCA x OFF</t>
  </si>
  <si>
    <t>* "I construct a new user indicator variable, equal to 1 for the first choice situation for each patient in the panel and interact it with DTCA." (p.22)</t>
  </si>
  <si>
    <t>(p.34)</t>
  </si>
  <si>
    <t>(p.37)</t>
  </si>
  <si>
    <t>(p.32)</t>
  </si>
  <si>
    <t>Brands</t>
  </si>
  <si>
    <t>Prescription choice</t>
  </si>
  <si>
    <t>DTCA expenditures</t>
  </si>
  <si>
    <t>OFF</t>
  </si>
  <si>
    <t>Mean [NewUsers]</t>
  </si>
  <si>
    <t>Long-term elasticity model 6</t>
  </si>
  <si>
    <t>Current-period elasticity model 6</t>
  </si>
  <si>
    <t>Lescol</t>
  </si>
  <si>
    <t>Lipitor</t>
  </si>
  <si>
    <t>Pravacol</t>
  </si>
  <si>
    <t>Zocor</t>
  </si>
  <si>
    <r>
      <t>Switching matrix</t>
    </r>
    <r>
      <rPr>
        <b/>
        <sz val="8"/>
        <color theme="1"/>
        <rFont val="Calibri"/>
        <family val="2"/>
      </rPr>
      <t xml:space="preserve"> </t>
    </r>
    <r>
      <rPr>
        <i/>
        <sz val="8"/>
        <color theme="1"/>
        <rFont val="Calibri"/>
        <family val="2"/>
      </rPr>
      <t>(Table 5, p.34)</t>
    </r>
  </si>
  <si>
    <t>Current alternative</t>
  </si>
  <si>
    <t>Lagged alternative</t>
  </si>
  <si>
    <t>Bayc</t>
  </si>
  <si>
    <t>Lesc</t>
  </si>
  <si>
    <t>Lip</t>
  </si>
  <si>
    <t>Mev</t>
  </si>
  <si>
    <t>Prav</t>
  </si>
  <si>
    <t>Zoc10</t>
  </si>
  <si>
    <t>Zoc5</t>
  </si>
  <si>
    <t>Gen</t>
  </si>
  <si>
    <t>Form</t>
  </si>
  <si>
    <t>Nonf</t>
  </si>
  <si>
    <t>Sum LAGGED users</t>
  </si>
  <si>
    <t>Prescription choice share</t>
  </si>
  <si>
    <t>No. of NewUsers</t>
  </si>
  <si>
    <t>Mean [NewUser]</t>
  </si>
  <si>
    <t>Baycol</t>
  </si>
  <si>
    <t>Mevacor</t>
  </si>
  <si>
    <t>Pravachol</t>
  </si>
  <si>
    <t>Zocor 10mg+</t>
  </si>
  <si>
    <t>Zocor 5mg</t>
  </si>
  <si>
    <t>Generic</t>
  </si>
  <si>
    <t>Formulary non-statin</t>
  </si>
  <si>
    <t>Non-formulary non-statin</t>
  </si>
  <si>
    <t>Sum CURRENT users</t>
  </si>
  <si>
    <t>Balachander/ Ghose (2003): Reciprocal Spillover Effects: A Strategic Benefit of Brand Extensions, Journal of Marketing 67 (1), 4-13.</t>
  </si>
  <si>
    <t>Eq.1, p.6, is a multinomial logit model specification.</t>
  </si>
  <si>
    <t>(p.9)</t>
  </si>
  <si>
    <t>(p.7f.)</t>
  </si>
  <si>
    <t>(due to SEMI-elasticity)</t>
  </si>
  <si>
    <t>Category</t>
  </si>
  <si>
    <t>Yogurt</t>
  </si>
  <si>
    <t>DNLF**</t>
  </si>
  <si>
    <t>DNNF</t>
  </si>
  <si>
    <t>DNFF</t>
  </si>
  <si>
    <t>DNMP</t>
  </si>
  <si>
    <t>NOR</t>
  </si>
  <si>
    <t>WB</t>
  </si>
  <si>
    <t>WW</t>
  </si>
  <si>
    <t>YPLNF</t>
  </si>
  <si>
    <t>YPL***</t>
  </si>
  <si>
    <t>B3POW</t>
  </si>
  <si>
    <t>CHPOW</t>
  </si>
  <si>
    <t>OXYPOW</t>
  </si>
  <si>
    <t>PURPOW</t>
  </si>
  <si>
    <t>SURPOW</t>
  </si>
  <si>
    <t>TIDPOW</t>
  </si>
  <si>
    <t>* Elasticities reported in the paper (tab.7, p.11) and provided by the authors are semi-elasticities ("...by calculating advertising (own or spillover) elasticity as the fractional relative change in the probability of purchase due to an advertising exposure." (p.11)).</t>
  </si>
  <si>
    <t>** Reported in article (tab.7, p.11).</t>
  </si>
  <si>
    <t>Erdem/ Sun (2002): An Empirical Investigation of the Spillover Effects of Advertising and Sales Promotions in Umbrella Branding, Journal of Marketing Research 39 (4), 408-420.</t>
  </si>
  <si>
    <t>A multivariate multinomial probit model is estimated (p.412).</t>
  </si>
  <si>
    <t>Long-term advertising elasticities can be calculated on the basis of data given in tables 4 and 5, p.417f.</t>
  </si>
  <si>
    <r>
      <t xml:space="preserve">The derivation of advertising elasticities is based on simulation results: </t>
    </r>
    <r>
      <rPr>
        <sz val="9"/>
        <color theme="1"/>
        <rFont val="Calibri"/>
        <family val="2"/>
      </rPr>
      <t>Given are simulated percentage changes in sales due to a 20% increase in advertising (p.417f.).</t>
    </r>
  </si>
  <si>
    <t>(p.415)</t>
  </si>
  <si>
    <t>(p.417f.)</t>
  </si>
  <si>
    <t>Carryover</t>
  </si>
  <si>
    <t>Increase in advertising</t>
  </si>
  <si>
    <t>Increase in sales</t>
  </si>
  <si>
    <t>Long-term advertising elasticity</t>
  </si>
  <si>
    <t>Current-period advertising elasticity</t>
  </si>
  <si>
    <t>Toothbrush</t>
  </si>
  <si>
    <t>Toothpaste</t>
  </si>
  <si>
    <t>current-period elasticities can be derived using the formula "Current-period advertising elasticity = Long-term advertising elasticity * (1-a*(1-a))".</t>
  </si>
  <si>
    <t>Since an advertising stock of the specification "AdvertisingStock(t) = (1-a)*Advertising(t) + a*AdvertisingStock(t-1)" is used in the model,</t>
  </si>
  <si>
    <t>In general, the advertising elasticity for an MNL model can be computed as "Advertising elasticity = Advertising coefficient * (1 - Market share) * Mean advertising".</t>
  </si>
  <si>
    <t>Since an advertising stock of the specification "AdvertisingStock(t) = (1-lambda)*Advertising(t) + lambda*AdvertisingStock(t-1)" is used in the model,</t>
  </si>
  <si>
    <t>current-period elasticities can be derived using the formula "Current-period advertising elasticity = Long-term advertising elasticity * (1-lambda*(1-lambda))".</t>
  </si>
  <si>
    <t>(Provided by the authors)</t>
  </si>
  <si>
    <t>(calc.)</t>
  </si>
  <si>
    <r>
      <t xml:space="preserve">Long-term SEMI ad elasticity*
</t>
    </r>
    <r>
      <rPr>
        <sz val="9"/>
        <rFont val="Calibri"/>
        <family val="2"/>
        <scheme val="minor"/>
      </rPr>
      <t>(% change in brand choice due to delta_Ad = +1 exposure)</t>
    </r>
  </si>
  <si>
    <t>No. of ad exposures</t>
  </si>
  <si>
    <t>Approx. ad stock</t>
  </si>
  <si>
    <t>Powder Detergents</t>
  </si>
  <si>
    <r>
      <t>*** Semi-elasticity reported in the paper (tab.7, p.11) is 0.041. Semi-elasticity provided by the authors is 0.032</t>
    </r>
    <r>
      <rPr>
        <sz val="8"/>
        <rFont val="Calibri"/>
        <family val="2"/>
        <scheme val="minor"/>
      </rPr>
      <t>. The latter one is used for the calculation.</t>
    </r>
  </si>
  <si>
    <t>Smoothing coefficient (lambda)</t>
  </si>
  <si>
    <r>
      <t xml:space="preserve">Delta_Advertising
</t>
    </r>
    <r>
      <rPr>
        <sz val="9"/>
        <color theme="1"/>
        <rFont val="Calibri"/>
        <family val="2"/>
        <scheme val="minor"/>
      </rPr>
      <t>(in no. of exposures)</t>
    </r>
  </si>
  <si>
    <t>Long-term 
ad elasticity</t>
  </si>
  <si>
    <t>Current-period 
ad elasticity</t>
  </si>
  <si>
    <t>No.of exposures +1  corresponds to what % change in advertising?</t>
  </si>
  <si>
    <t>No.of exposures +1  corresponds to what % change in ad stock?</t>
  </si>
  <si>
    <t>Doganoglu/ Klapper (2006): Goodwill and Dynamic Advertising Strategies, Quantitative Marketing and Economics 4 (1), 5-29.</t>
  </si>
  <si>
    <t>A Cobb-Douglas goodwill production function is used (p.10).</t>
  </si>
  <si>
    <t>Approximate current-period advertising elasticities are derived using the formula "Current-period advertising elasticity = Long-term advertising elasticity * (1-lambda*(1-lambda))".</t>
  </si>
  <si>
    <t>(p.18)</t>
  </si>
  <si>
    <t>(p.19)</t>
  </si>
  <si>
    <t>Retention rate 
(lambda)</t>
  </si>
  <si>
    <t>Long-term
advertising elasticities</t>
  </si>
  <si>
    <t>Detergents</t>
  </si>
  <si>
    <t>Danaher/ Bonfrer/ Dhar (2008): The Effect of Competitive Advertising Interference on Sales for Packaged Goods, Journal of Marketing Research 45 (2), 211-225.</t>
  </si>
  <si>
    <t>Since an advertising stock of the specification "AdvertisingStock(t) = (1-psi)*Advertising(t) + psi*AdvertisingStock(t-1)" is used in the model,</t>
  </si>
  <si>
    <t>current-period elasticities are derived using the formula "Current-period advertising elasticity = Long-term advertising elasticity * (1-psi*(1-psi))".</t>
  </si>
  <si>
    <t>(p.218)</t>
  </si>
  <si>
    <t>Smoothing coefficient (psi)</t>
  </si>
  <si>
    <t>Laundry detergents</t>
  </si>
  <si>
    <t>All</t>
  </si>
  <si>
    <t>Cheer</t>
  </si>
  <si>
    <t>Solo</t>
  </si>
  <si>
    <t>Era</t>
  </si>
  <si>
    <t>Raisin bran cereal</t>
  </si>
  <si>
    <t>Kellogg's</t>
  </si>
  <si>
    <t>Post</t>
  </si>
  <si>
    <t xml:space="preserve">     (ii) the negative coefficient of the interaction effect.</t>
  </si>
  <si>
    <t>Dubé/ Manchanda (2005): Differences in Dynamic Brand Competition Across Markets: An Empirical Analysis, Marketing Science 24(1), 81-95.</t>
  </si>
  <si>
    <t>Erickson (1977): The Time Varying Effectiveness of Advertising, in: Greenberg and Gellenger (eds.): AMA Educators' Proceedings, American Marketing Association: Chicago, Illinois, 125-128.</t>
  </si>
  <si>
    <t>The estimated functions are in double-log form: ln(Sales(t)) = a + b1*ln(Adv(t)) + b2*t*ln(Adv(t)) + b3*t^2*ln(Adv(t)) + d*ln(Sales(t-1)). [cf., e.g., eq. 17, p.127]</t>
  </si>
  <si>
    <t xml:space="preserve">The basis for deriving advertising elasticities is table 3 (p.15): "Marginal effects of Increasing $1 million Advertising on Prescription Probability". </t>
  </si>
  <si>
    <r>
      <t xml:space="preserve">delta_Prescriptions
</t>
    </r>
    <r>
      <rPr>
        <b/>
        <i/>
        <sz val="8"/>
        <color theme="1"/>
        <rFont val="Calibri"/>
        <family val="2"/>
        <scheme val="minor"/>
      </rPr>
      <t>(in units)</t>
    </r>
  </si>
  <si>
    <t>This article deals with brand portfolio promotions (BPP).</t>
  </si>
  <si>
    <t xml:space="preserve">These are coded as direct mail since BPPs are predominantly print media sent to selected consumers at a predetermined time interval and include several brands the firms owns (p.391). 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</si>
</sst>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0.000"/>
    <numFmt numFmtId="166" formatCode="0.000000"/>
    <numFmt numFmtId="167" formatCode="#,##0.0000"/>
    <numFmt numFmtId="168" formatCode="0.00000"/>
  </numFmts>
  <fonts count="36">
    <font>
      <sz val="9"/>
      <color theme="1"/>
      <name val="Calibri"/>
      <family val="2"/>
    </font>
    <font>
      <sz val="8"/>
      <color theme="1"/>
      <name val="Calibri"/>
      <family val="2"/>
    </font>
    <font>
      <sz val="9"/>
      <color rgb="FFFF0000"/>
      <name val="Calibri"/>
      <family val="2"/>
    </font>
    <font>
      <b/>
      <sz val="9"/>
      <color theme="1"/>
      <name val="Calibri"/>
      <family val="2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</font>
    <font>
      <i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</font>
    <font>
      <i/>
      <u/>
      <sz val="9"/>
      <color theme="1"/>
      <name val="Calibri"/>
      <family val="2"/>
    </font>
    <font>
      <i/>
      <sz val="9"/>
      <color theme="1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8"/>
      <name val="Calibri"/>
      <family val="2"/>
    </font>
    <font>
      <b/>
      <sz val="9"/>
      <name val="Calibri"/>
      <family val="2"/>
    </font>
    <font>
      <b/>
      <u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theme="0" tint="-0.499984740745262"/>
      <name val="Calibri"/>
      <family val="2"/>
    </font>
    <font>
      <b/>
      <sz val="8"/>
      <color rgb="FFFF0000"/>
      <name val="Calibri"/>
      <family val="2"/>
    </font>
    <font>
      <sz val="9"/>
      <name val="Calibri"/>
      <family val="2"/>
    </font>
    <font>
      <sz val="8"/>
      <name val="Calibri"/>
      <family val="2"/>
      <scheme val="minor"/>
    </font>
    <font>
      <b/>
      <u/>
      <sz val="9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  <fill>
      <patternFill patternType="gray0625"/>
    </fill>
    <fill>
      <patternFill patternType="gray0625">
        <bgColor auto="1"/>
      </patternFill>
    </fill>
    <fill>
      <patternFill patternType="gray0625">
        <bgColor theme="2" tint="-9.9978637043366805E-2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Up="1">
      <left style="thin">
        <color indexed="64"/>
      </left>
      <right/>
      <top/>
      <bottom/>
      <diagonal style="dotted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tted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/>
      <top/>
      <bottom/>
      <diagonal style="dotted">
        <color indexed="64"/>
      </diagonal>
    </border>
    <border diagonalUp="1" diagonalDown="1">
      <left/>
      <right style="thin">
        <color indexed="64"/>
      </right>
      <top/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/>
      <top/>
      <bottom/>
      <diagonal style="dotted">
        <color indexed="64"/>
      </diagonal>
    </border>
    <border diagonalUp="1" diagonalDown="1">
      <left/>
      <right/>
      <top style="thin">
        <color indexed="64"/>
      </top>
      <bottom/>
      <diagonal style="dotted">
        <color indexed="64"/>
      </diagonal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33" fillId="0" borderId="0"/>
  </cellStyleXfs>
  <cellXfs count="603">
    <xf numFmtId="0" fontId="0" fillId="0" borderId="0" xfId="0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Font="1"/>
    <xf numFmtId="0" fontId="6" fillId="0" borderId="0" xfId="0" applyFont="1" applyAlignment="1"/>
    <xf numFmtId="0" fontId="0" fillId="0" borderId="0" xfId="0" applyFont="1" applyBorder="1"/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horizontal="right" vertical="top"/>
    </xf>
    <xf numFmtId="0" fontId="7" fillId="0" borderId="1" xfId="0" applyFont="1" applyBorder="1" applyAlignment="1">
      <alignment wrapText="1"/>
    </xf>
    <xf numFmtId="0" fontId="6" fillId="0" borderId="2" xfId="0" applyFont="1" applyBorder="1" applyAlignment="1"/>
    <xf numFmtId="164" fontId="7" fillId="3" borderId="3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0" fontId="0" fillId="0" borderId="0" xfId="0" applyFont="1" applyAlignment="1"/>
    <xf numFmtId="0" fontId="10" fillId="0" borderId="0" xfId="0" applyFont="1"/>
    <xf numFmtId="0" fontId="0" fillId="0" borderId="0" xfId="0" applyFont="1" applyFill="1" applyBorder="1"/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Font="1" applyBorder="1" applyAlignment="1"/>
    <xf numFmtId="0" fontId="6" fillId="0" borderId="0" xfId="0" applyFont="1" applyBorder="1" applyAlignment="1"/>
    <xf numFmtId="0" fontId="5" fillId="2" borderId="1" xfId="0" applyFont="1" applyFill="1" applyBorder="1" applyAlignment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0" fontId="7" fillId="0" borderId="4" xfId="0" applyFont="1" applyBorder="1" applyAlignment="1"/>
    <xf numFmtId="0" fontId="6" fillId="0" borderId="5" xfId="0" applyFont="1" applyBorder="1" applyAlignment="1"/>
    <xf numFmtId="0" fontId="0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6" fillId="0" borderId="0" xfId="0" applyNumberFormat="1" applyFont="1" applyAlignment="1"/>
    <xf numFmtId="0" fontId="9" fillId="0" borderId="0" xfId="0" applyFont="1" applyAlignment="1">
      <alignment horizontal="right"/>
    </xf>
    <xf numFmtId="0" fontId="10" fillId="0" borderId="0" xfId="0" applyFont="1" applyAlignment="1"/>
    <xf numFmtId="0" fontId="0" fillId="0" borderId="0" xfId="0" applyFont="1" applyFill="1" applyBorder="1" applyAlignment="1"/>
    <xf numFmtId="0" fontId="4" fillId="0" borderId="0" xfId="0" applyFont="1"/>
    <xf numFmtId="0" fontId="6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65" fontId="6" fillId="0" borderId="0" xfId="0" applyNumberFormat="1" applyFont="1" applyFill="1" applyBorder="1"/>
    <xf numFmtId="2" fontId="6" fillId="0" borderId="0" xfId="0" applyNumberFormat="1" applyFont="1" applyFill="1" applyBorder="1"/>
    <xf numFmtId="2" fontId="6" fillId="0" borderId="5" xfId="0" applyNumberFormat="1" applyFont="1" applyFill="1" applyBorder="1"/>
    <xf numFmtId="164" fontId="12" fillId="3" borderId="5" xfId="0" applyNumberFormat="1" applyFont="1" applyFill="1" applyBorder="1"/>
    <xf numFmtId="0" fontId="6" fillId="0" borderId="0" xfId="0" applyFont="1" applyAlignment="1">
      <alignment horizontal="center"/>
    </xf>
    <xf numFmtId="165" fontId="6" fillId="0" borderId="10" xfId="0" applyNumberFormat="1" applyFont="1" applyFill="1" applyBorder="1"/>
    <xf numFmtId="2" fontId="6" fillId="0" borderId="10" xfId="0" applyNumberFormat="1" applyFont="1" applyFill="1" applyBorder="1"/>
    <xf numFmtId="2" fontId="6" fillId="0" borderId="9" xfId="0" applyNumberFormat="1" applyFont="1" applyFill="1" applyBorder="1"/>
    <xf numFmtId="164" fontId="12" fillId="3" borderId="9" xfId="0" applyNumberFormat="1" applyFont="1" applyFill="1" applyBorder="1"/>
    <xf numFmtId="0" fontId="6" fillId="0" borderId="0" xfId="0" applyFont="1" applyAlignment="1">
      <alignment horizontal="center" vertical="top"/>
    </xf>
    <xf numFmtId="0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6" fillId="0" borderId="0" xfId="0" applyFont="1" applyFill="1" applyBorder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1" fillId="0" borderId="0" xfId="0" applyNumberFormat="1" applyFont="1" applyAlignment="1">
      <alignment horizontal="right" vertical="top"/>
    </xf>
    <xf numFmtId="0" fontId="11" fillId="0" borderId="0" xfId="0" applyFont="1" applyFill="1" applyBorder="1" applyAlignment="1">
      <alignment horizontal="right" vertical="top"/>
    </xf>
    <xf numFmtId="10" fontId="7" fillId="2" borderId="2" xfId="0" applyNumberFormat="1" applyFont="1" applyFill="1" applyBorder="1" applyAlignment="1">
      <alignment horizontal="center" wrapText="1"/>
    </xf>
    <xf numFmtId="10" fontId="7" fillId="2" borderId="3" xfId="0" applyNumberFormat="1" applyFont="1" applyFill="1" applyBorder="1" applyAlignment="1">
      <alignment horizontal="right" wrapText="1"/>
    </xf>
    <xf numFmtId="10" fontId="7" fillId="2" borderId="6" xfId="0" applyNumberFormat="1" applyFont="1" applyFill="1" applyBorder="1" applyAlignment="1">
      <alignment horizontal="right" wrapText="1"/>
    </xf>
    <xf numFmtId="10" fontId="7" fillId="2" borderId="2" xfId="0" applyNumberFormat="1" applyFont="1" applyFill="1" applyBorder="1" applyAlignment="1">
      <alignment horizontal="right" wrapText="1"/>
    </xf>
    <xf numFmtId="0" fontId="8" fillId="2" borderId="3" xfId="0" applyNumberFormat="1" applyFont="1" applyFill="1" applyBorder="1" applyAlignment="1">
      <alignment horizontal="right" wrapText="1"/>
    </xf>
    <xf numFmtId="0" fontId="8" fillId="2" borderId="2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top"/>
    </xf>
    <xf numFmtId="2" fontId="6" fillId="0" borderId="12" xfId="0" applyNumberFormat="1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right" vertical="top"/>
    </xf>
    <xf numFmtId="164" fontId="6" fillId="0" borderId="12" xfId="0" applyNumberFormat="1" applyFont="1" applyFill="1" applyBorder="1" applyAlignment="1">
      <alignment horizontal="right" vertical="top"/>
    </xf>
    <xf numFmtId="164" fontId="6" fillId="3" borderId="8" xfId="0" applyNumberFormat="1" applyFont="1" applyFill="1" applyBorder="1" applyAlignment="1">
      <alignment horizontal="right" vertical="top"/>
    </xf>
    <xf numFmtId="0" fontId="6" fillId="0" borderId="0" xfId="0" applyFont="1" applyFill="1"/>
    <xf numFmtId="0" fontId="6" fillId="0" borderId="5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right" vertical="top"/>
    </xf>
    <xf numFmtId="164" fontId="6" fillId="4" borderId="0" xfId="0" applyNumberFormat="1" applyFont="1" applyFill="1" applyBorder="1" applyAlignment="1">
      <alignment horizontal="right" vertical="top"/>
    </xf>
    <xf numFmtId="164" fontId="6" fillId="4" borderId="5" xfId="0" applyNumberFormat="1" applyFont="1" applyFill="1" applyBorder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center" vertical="top"/>
    </xf>
    <xf numFmtId="2" fontId="6" fillId="0" borderId="10" xfId="0" applyNumberFormat="1" applyFont="1" applyFill="1" applyBorder="1" applyAlignment="1">
      <alignment horizontal="right" vertical="top"/>
    </xf>
    <xf numFmtId="0" fontId="6" fillId="0" borderId="15" xfId="0" applyFont="1" applyFill="1" applyBorder="1" applyAlignment="1">
      <alignment horizontal="right" vertical="top"/>
    </xf>
    <xf numFmtId="164" fontId="6" fillId="4" borderId="10" xfId="0" applyNumberFormat="1" applyFont="1" applyFill="1" applyBorder="1" applyAlignment="1">
      <alignment horizontal="right" vertical="top"/>
    </xf>
    <xf numFmtId="164" fontId="6" fillId="4" borderId="9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2" fontId="6" fillId="0" borderId="0" xfId="0" applyNumberFormat="1" applyFont="1" applyFill="1" applyBorder="1" applyAlignment="1">
      <alignment horizontal="right" vertical="top"/>
    </xf>
    <xf numFmtId="0" fontId="6" fillId="0" borderId="16" xfId="0" applyFont="1" applyFill="1" applyBorder="1" applyAlignment="1">
      <alignment horizontal="right" vertical="top"/>
    </xf>
    <xf numFmtId="164" fontId="6" fillId="0" borderId="10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4" borderId="12" xfId="0" applyNumberFormat="1" applyFont="1" applyFill="1" applyBorder="1" applyAlignment="1">
      <alignment horizontal="right" vertical="top"/>
    </xf>
    <xf numFmtId="164" fontId="6" fillId="5" borderId="8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0" xfId="0" applyNumberFormat="1" applyFont="1" applyAlignment="1">
      <alignment horizontal="right" vertical="top"/>
    </xf>
    <xf numFmtId="164" fontId="6" fillId="0" borderId="0" xfId="0" applyNumberFormat="1" applyFont="1"/>
    <xf numFmtId="164" fontId="14" fillId="0" borderId="0" xfId="0" applyNumberFormat="1" applyFont="1" applyFill="1" applyAlignment="1">
      <alignment vertical="top"/>
    </xf>
    <xf numFmtId="0" fontId="14" fillId="0" borderId="0" xfId="0" applyFont="1"/>
    <xf numFmtId="164" fontId="14" fillId="0" borderId="0" xfId="0" applyNumberFormat="1" applyFont="1" applyBorder="1" applyAlignment="1">
      <alignment vertical="top"/>
    </xf>
    <xf numFmtId="164" fontId="14" fillId="0" borderId="0" xfId="0" applyNumberFormat="1" applyFont="1"/>
    <xf numFmtId="10" fontId="7" fillId="2" borderId="1" xfId="0" applyNumberFormat="1" applyFont="1" applyFill="1" applyBorder="1" applyAlignment="1">
      <alignment wrapText="1"/>
    </xf>
    <xf numFmtId="0" fontId="6" fillId="0" borderId="0" xfId="0" applyFont="1" applyBorder="1"/>
    <xf numFmtId="0" fontId="7" fillId="0" borderId="0" xfId="0" applyFont="1" applyBorder="1" applyAlignment="1"/>
    <xf numFmtId="0" fontId="5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5" xfId="0" applyFont="1" applyBorder="1"/>
    <xf numFmtId="0" fontId="6" fillId="0" borderId="4" xfId="0" applyFont="1" applyFill="1" applyBorder="1"/>
    <xf numFmtId="0" fontId="6" fillId="0" borderId="0" xfId="0" applyFont="1" applyFill="1" applyBorder="1"/>
    <xf numFmtId="0" fontId="6" fillId="0" borderId="5" xfId="0" applyFont="1" applyFill="1" applyBorder="1"/>
    <xf numFmtId="0" fontId="6" fillId="0" borderId="9" xfId="0" applyFont="1" applyBorder="1"/>
    <xf numFmtId="0" fontId="6" fillId="0" borderId="11" xfId="0" applyFont="1" applyFill="1" applyBorder="1"/>
    <xf numFmtId="0" fontId="6" fillId="0" borderId="10" xfId="0" applyFont="1" applyFill="1" applyBorder="1"/>
    <xf numFmtId="0" fontId="6" fillId="0" borderId="9" xfId="0" applyFont="1" applyFill="1" applyBorder="1"/>
    <xf numFmtId="0" fontId="6" fillId="0" borderId="8" xfId="0" applyFont="1" applyBorder="1"/>
    <xf numFmtId="0" fontId="12" fillId="0" borderId="4" xfId="0" applyFont="1" applyFill="1" applyBorder="1"/>
    <xf numFmtId="0" fontId="12" fillId="0" borderId="0" xfId="0" applyFont="1" applyFill="1" applyBorder="1"/>
    <xf numFmtId="0" fontId="12" fillId="0" borderId="5" xfId="0" applyFont="1" applyFill="1" applyBorder="1"/>
    <xf numFmtId="0" fontId="12" fillId="0" borderId="11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6" fillId="0" borderId="2" xfId="0" applyFont="1" applyBorder="1" applyAlignment="1">
      <alignment vertical="center"/>
    </xf>
    <xf numFmtId="2" fontId="6" fillId="0" borderId="7" xfId="0" applyNumberFormat="1" applyFont="1" applyFill="1" applyBorder="1"/>
    <xf numFmtId="2" fontId="6" fillId="0" borderId="12" xfId="0" applyNumberFormat="1" applyFont="1" applyFill="1" applyBorder="1"/>
    <xf numFmtId="2" fontId="6" fillId="0" borderId="8" xfId="0" applyNumberFormat="1" applyFont="1" applyFill="1" applyBorder="1"/>
    <xf numFmtId="2" fontId="6" fillId="0" borderId="4" xfId="0" applyNumberFormat="1" applyFont="1" applyFill="1" applyBorder="1"/>
    <xf numFmtId="2" fontId="6" fillId="0" borderId="11" xfId="0" applyNumberFormat="1" applyFont="1" applyFill="1" applyBorder="1"/>
    <xf numFmtId="0" fontId="7" fillId="0" borderId="0" xfId="0" applyFont="1"/>
    <xf numFmtId="0" fontId="8" fillId="0" borderId="10" xfId="0" applyFont="1" applyBorder="1" applyAlignment="1">
      <alignment horizontal="left" wrapText="1"/>
    </xf>
    <xf numFmtId="0" fontId="8" fillId="2" borderId="7" xfId="0" applyFont="1" applyFill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6" fillId="0" borderId="13" xfId="0" applyFont="1" applyBorder="1"/>
    <xf numFmtId="164" fontId="12" fillId="0" borderId="7" xfId="0" applyNumberFormat="1" applyFont="1" applyFill="1" applyBorder="1"/>
    <xf numFmtId="164" fontId="12" fillId="0" borderId="12" xfId="0" applyNumberFormat="1" applyFont="1" applyFill="1" applyBorder="1"/>
    <xf numFmtId="164" fontId="12" fillId="0" borderId="8" xfId="0" applyNumberFormat="1" applyFont="1" applyFill="1" applyBorder="1"/>
    <xf numFmtId="0" fontId="6" fillId="0" borderId="14" xfId="0" applyFont="1" applyBorder="1"/>
    <xf numFmtId="164" fontId="12" fillId="0" borderId="4" xfId="0" applyNumberFormat="1" applyFont="1" applyFill="1" applyBorder="1"/>
    <xf numFmtId="164" fontId="12" fillId="0" borderId="0" xfId="0" applyNumberFormat="1" applyFont="1" applyFill="1" applyBorder="1"/>
    <xf numFmtId="164" fontId="12" fillId="0" borderId="5" xfId="0" applyNumberFormat="1" applyFont="1" applyFill="1" applyBorder="1"/>
    <xf numFmtId="0" fontId="6" fillId="0" borderId="15" xfId="0" applyFont="1" applyBorder="1"/>
    <xf numFmtId="164" fontId="12" fillId="0" borderId="11" xfId="0" applyNumberFormat="1" applyFont="1" applyFill="1" applyBorder="1"/>
    <xf numFmtId="164" fontId="12" fillId="0" borderId="10" xfId="0" applyNumberFormat="1" applyFont="1" applyFill="1" applyBorder="1"/>
    <xf numFmtId="164" fontId="12" fillId="0" borderId="9" xfId="0" applyNumberFormat="1" applyFont="1" applyFill="1" applyBorder="1"/>
    <xf numFmtId="164" fontId="12" fillId="3" borderId="7" xfId="0" applyNumberFormat="1" applyFont="1" applyFill="1" applyBorder="1"/>
    <xf numFmtId="164" fontId="12" fillId="3" borderId="12" xfId="0" applyNumberFormat="1" applyFont="1" applyFill="1" applyBorder="1"/>
    <xf numFmtId="164" fontId="12" fillId="3" borderId="8" xfId="0" applyNumberFormat="1" applyFont="1" applyFill="1" applyBorder="1"/>
    <xf numFmtId="164" fontId="12" fillId="3" borderId="4" xfId="0" applyNumberFormat="1" applyFont="1" applyFill="1" applyBorder="1"/>
    <xf numFmtId="164" fontId="12" fillId="3" borderId="0" xfId="0" applyNumberFormat="1" applyFont="1" applyFill="1" applyBorder="1"/>
    <xf numFmtId="164" fontId="12" fillId="3" borderId="11" xfId="0" applyNumberFormat="1" applyFont="1" applyFill="1" applyBorder="1"/>
    <xf numFmtId="164" fontId="12" fillId="3" borderId="10" xfId="0" applyNumberFormat="1" applyFont="1" applyFill="1" applyBorder="1"/>
    <xf numFmtId="0" fontId="3" fillId="0" borderId="0" xfId="0" applyFont="1"/>
    <xf numFmtId="0" fontId="16" fillId="0" borderId="0" xfId="0" applyFont="1"/>
    <xf numFmtId="0" fontId="17" fillId="2" borderId="7" xfId="0" applyFont="1" applyFill="1" applyBorder="1"/>
    <xf numFmtId="0" fontId="15" fillId="2" borderId="8" xfId="0" applyFont="1" applyFill="1" applyBorder="1" applyAlignment="1">
      <alignment horizontal="right"/>
    </xf>
    <xf numFmtId="0" fontId="3" fillId="0" borderId="0" xfId="0" applyFont="1" applyBorder="1"/>
    <xf numFmtId="0" fontId="0" fillId="0" borderId="13" xfId="0" applyFont="1" applyBorder="1"/>
    <xf numFmtId="10" fontId="0" fillId="0" borderId="8" xfId="0" applyNumberFormat="1" applyFont="1" applyBorder="1"/>
    <xf numFmtId="0" fontId="0" fillId="0" borderId="15" xfId="0" applyFont="1" applyBorder="1"/>
    <xf numFmtId="10" fontId="0" fillId="0" borderId="9" xfId="0" applyNumberFormat="1" applyFont="1" applyBorder="1"/>
    <xf numFmtId="0" fontId="3" fillId="0" borderId="6" xfId="0" applyFont="1" applyBorder="1"/>
    <xf numFmtId="0" fontId="0" fillId="3" borderId="2" xfId="0" applyNumberFormat="1" applyFont="1" applyFill="1" applyBorder="1"/>
    <xf numFmtId="0" fontId="0" fillId="0" borderId="0" xfId="0" applyFont="1" applyFill="1"/>
    <xf numFmtId="0" fontId="3" fillId="2" borderId="1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18" fillId="0" borderId="0" xfId="0" applyFont="1" applyFill="1"/>
    <xf numFmtId="0" fontId="3" fillId="0" borderId="8" xfId="0" applyFont="1" applyFill="1" applyBorder="1" applyAlignment="1">
      <alignment horizontal="center"/>
    </xf>
    <xf numFmtId="0" fontId="6" fillId="0" borderId="7" xfId="0" applyFont="1" applyBorder="1"/>
    <xf numFmtId="0" fontId="6" fillId="0" borderId="12" xfId="0" applyFont="1" applyBorder="1"/>
    <xf numFmtId="0" fontId="3" fillId="0" borderId="5" xfId="0" applyFont="1" applyFill="1" applyBorder="1" applyAlignment="1">
      <alignment horizontal="center"/>
    </xf>
    <xf numFmtId="0" fontId="6" fillId="0" borderId="4" xfId="0" applyFont="1" applyBorder="1"/>
    <xf numFmtId="0" fontId="6" fillId="0" borderId="11" xfId="0" applyFont="1" applyBorder="1"/>
    <xf numFmtId="0" fontId="6" fillId="0" borderId="10" xfId="0" applyFont="1" applyBorder="1"/>
    <xf numFmtId="166" fontId="6" fillId="3" borderId="1" xfId="0" applyNumberFormat="1" applyFont="1" applyFill="1" applyBorder="1"/>
    <xf numFmtId="166" fontId="6" fillId="3" borderId="3" xfId="0" applyNumberFormat="1" applyFont="1" applyFill="1" applyBorder="1"/>
    <xf numFmtId="166" fontId="6" fillId="3" borderId="2" xfId="0" applyNumberFormat="1" applyFont="1" applyFill="1" applyBorder="1"/>
    <xf numFmtId="164" fontId="6" fillId="0" borderId="0" xfId="0" applyNumberFormat="1" applyFont="1" applyBorder="1"/>
    <xf numFmtId="0" fontId="4" fillId="0" borderId="0" xfId="0" applyFont="1" applyFill="1"/>
    <xf numFmtId="0" fontId="5" fillId="0" borderId="0" xfId="0" applyFont="1" applyFill="1"/>
    <xf numFmtId="0" fontId="5" fillId="0" borderId="0" xfId="0" applyNumberFormat="1" applyFont="1" applyFill="1"/>
    <xf numFmtId="0" fontId="12" fillId="0" borderId="0" xfId="0" applyFont="1" applyFill="1"/>
    <xf numFmtId="0" fontId="9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6" fillId="0" borderId="0" xfId="0" applyNumberFormat="1" applyFont="1"/>
    <xf numFmtId="0" fontId="2" fillId="0" borderId="0" xfId="0" applyFont="1" applyFill="1" applyAlignment="1">
      <alignment vertical="top" wrapText="1"/>
    </xf>
    <xf numFmtId="0" fontId="15" fillId="0" borderId="0" xfId="0" applyFont="1"/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4" fillId="0" borderId="0" xfId="0" applyNumberFormat="1" applyFont="1" applyBorder="1"/>
    <xf numFmtId="0" fontId="14" fillId="0" borderId="5" xfId="0" applyFont="1" applyFill="1" applyBorder="1"/>
    <xf numFmtId="0" fontId="14" fillId="0" borderId="0" xfId="0" applyFont="1" applyFill="1" applyBorder="1"/>
    <xf numFmtId="0" fontId="14" fillId="0" borderId="0" xfId="0" applyFont="1" applyFill="1" applyAlignment="1">
      <alignment vertical="top" wrapText="1"/>
    </xf>
    <xf numFmtId="0" fontId="20" fillId="2" borderId="6" xfId="0" applyFont="1" applyFill="1" applyBorder="1" applyAlignment="1">
      <alignment horizontal="left" wrapText="1"/>
    </xf>
    <xf numFmtId="0" fontId="6" fillId="0" borderId="0" xfId="0" applyNumberFormat="1" applyFont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Alignment="1">
      <alignment vertical="top" wrapText="1"/>
    </xf>
    <xf numFmtId="0" fontId="6" fillId="0" borderId="13" xfId="0" applyFont="1" applyBorder="1" applyAlignment="1">
      <alignment horizontal="left"/>
    </xf>
    <xf numFmtId="165" fontId="6" fillId="0" borderId="12" xfId="0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0" borderId="14" xfId="0" applyFont="1" applyBorder="1" applyAlignment="1">
      <alignment horizontal="left"/>
    </xf>
    <xf numFmtId="165" fontId="6" fillId="0" borderId="0" xfId="0" applyNumberFormat="1" applyFont="1" applyFill="1" applyBorder="1" applyAlignment="1">
      <alignment horizontal="right"/>
    </xf>
    <xf numFmtId="165" fontId="6" fillId="0" borderId="5" xfId="0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left"/>
    </xf>
    <xf numFmtId="165" fontId="6" fillId="0" borderId="10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6" fillId="2" borderId="17" xfId="0" applyFont="1" applyFill="1" applyBorder="1" applyAlignment="1">
      <alignment wrapText="1"/>
    </xf>
    <xf numFmtId="0" fontId="7" fillId="6" borderId="18" xfId="0" applyFont="1" applyFill="1" applyBorder="1" applyAlignment="1">
      <alignment horizontal="right" wrapText="1"/>
    </xf>
    <xf numFmtId="0" fontId="7" fillId="2" borderId="18" xfId="0" applyFont="1" applyFill="1" applyBorder="1" applyAlignment="1">
      <alignment horizontal="right" wrapText="1"/>
    </xf>
    <xf numFmtId="0" fontId="7" fillId="2" borderId="19" xfId="0" applyFont="1" applyFill="1" applyBorder="1" applyAlignment="1">
      <alignment horizontal="right" wrapText="1"/>
    </xf>
    <xf numFmtId="0" fontId="8" fillId="2" borderId="20" xfId="0" applyNumberFormat="1" applyFont="1" applyFill="1" applyBorder="1" applyAlignment="1">
      <alignment horizontal="right" wrapText="1"/>
    </xf>
    <xf numFmtId="0" fontId="7" fillId="0" borderId="5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6" fillId="6" borderId="18" xfId="0" applyFont="1" applyFill="1" applyBorder="1" applyAlignment="1">
      <alignment horizontal="right" wrapText="1"/>
    </xf>
    <xf numFmtId="0" fontId="19" fillId="0" borderId="21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10" fontId="6" fillId="0" borderId="0" xfId="0" applyNumberFormat="1" applyFont="1" applyFill="1" applyBorder="1" applyAlignment="1">
      <alignment horizontal="right"/>
    </xf>
    <xf numFmtId="164" fontId="6" fillId="3" borderId="23" xfId="0" applyNumberFormat="1" applyFont="1" applyFill="1" applyBorder="1" applyAlignment="1">
      <alignment horizontal="right"/>
    </xf>
    <xf numFmtId="0" fontId="6" fillId="0" borderId="24" xfId="0" applyFont="1" applyBorder="1" applyAlignment="1">
      <alignment horizontal="left"/>
    </xf>
    <xf numFmtId="0" fontId="6" fillId="4" borderId="25" xfId="0" applyFont="1" applyFill="1" applyBorder="1" applyAlignment="1">
      <alignment horizontal="right"/>
    </xf>
    <xf numFmtId="10" fontId="6" fillId="0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0" fillId="0" borderId="0" xfId="0" applyBorder="1"/>
    <xf numFmtId="0" fontId="16" fillId="0" borderId="0" xfId="0" applyFont="1" applyFill="1"/>
    <xf numFmtId="0" fontId="0" fillId="0" borderId="0" xfId="0" applyFill="1"/>
    <xf numFmtId="0" fontId="3" fillId="2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right" wrapText="1"/>
    </xf>
    <xf numFmtId="0" fontId="12" fillId="0" borderId="13" xfId="0" applyFont="1" applyFill="1" applyBorder="1" applyAlignment="1" applyProtection="1">
      <alignment vertical="top"/>
    </xf>
    <xf numFmtId="0" fontId="12" fillId="0" borderId="7" xfId="0" applyFont="1" applyFill="1" applyBorder="1" applyAlignment="1" applyProtection="1">
      <alignment horizontal="right" vertical="top"/>
    </xf>
    <xf numFmtId="164" fontId="12" fillId="0" borderId="12" xfId="0" applyNumberFormat="1" applyFont="1" applyFill="1" applyBorder="1" applyAlignment="1" applyProtection="1">
      <alignment vertical="top"/>
    </xf>
    <xf numFmtId="164" fontId="0" fillId="3" borderId="8" xfId="0" applyNumberFormat="1" applyFont="1" applyFill="1" applyBorder="1"/>
    <xf numFmtId="0" fontId="12" fillId="0" borderId="14" xfId="0" applyFont="1" applyFill="1" applyBorder="1" applyAlignment="1" applyProtection="1">
      <alignment vertical="top"/>
    </xf>
    <xf numFmtId="0" fontId="12" fillId="0" borderId="4" xfId="0" applyFont="1" applyFill="1" applyBorder="1" applyAlignment="1" applyProtection="1">
      <alignment horizontal="right" vertical="top"/>
    </xf>
    <xf numFmtId="164" fontId="12" fillId="0" borderId="0" xfId="0" applyNumberFormat="1" applyFont="1" applyFill="1" applyBorder="1" applyAlignment="1" applyProtection="1">
      <alignment vertical="top"/>
    </xf>
    <xf numFmtId="164" fontId="0" fillId="3" borderId="5" xfId="0" applyNumberFormat="1" applyFont="1" applyFill="1" applyBorder="1"/>
    <xf numFmtId="0" fontId="0" fillId="0" borderId="15" xfId="0" applyFill="1" applyBorder="1"/>
    <xf numFmtId="0" fontId="12" fillId="0" borderId="11" xfId="0" applyFont="1" applyFill="1" applyBorder="1" applyAlignment="1" applyProtection="1">
      <alignment horizontal="right" vertical="top"/>
    </xf>
    <xf numFmtId="164" fontId="0" fillId="0" borderId="10" xfId="0" applyNumberFormat="1" applyFont="1" applyFill="1" applyBorder="1"/>
    <xf numFmtId="164" fontId="0" fillId="3" borderId="9" xfId="0" applyNumberFormat="1" applyFont="1" applyFill="1" applyBorder="1"/>
    <xf numFmtId="0" fontId="10" fillId="0" borderId="0" xfId="0" applyFont="1" applyFill="1" applyAlignment="1">
      <alignment horizontal="right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 wrapText="1"/>
    </xf>
    <xf numFmtId="0" fontId="24" fillId="2" borderId="6" xfId="0" applyFont="1" applyFill="1" applyBorder="1" applyAlignment="1">
      <alignment horizontal="right" wrapText="1"/>
    </xf>
    <xf numFmtId="0" fontId="0" fillId="0" borderId="0" xfId="0" applyFont="1" applyAlignment="1">
      <alignment wrapText="1"/>
    </xf>
    <xf numFmtId="0" fontId="7" fillId="0" borderId="14" xfId="0" applyFont="1" applyBorder="1" applyAlignment="1">
      <alignment horizontal="center"/>
    </xf>
    <xf numFmtId="166" fontId="0" fillId="3" borderId="14" xfId="0" applyNumberFormat="1" applyFont="1" applyFill="1" applyBorder="1"/>
    <xf numFmtId="166" fontId="0" fillId="0" borderId="0" xfId="0" applyNumberFormat="1" applyFont="1"/>
    <xf numFmtId="0" fontId="7" fillId="0" borderId="15" xfId="0" applyFont="1" applyBorder="1" applyAlignment="1">
      <alignment horizontal="center"/>
    </xf>
    <xf numFmtId="164" fontId="12" fillId="0" borderId="10" xfId="0" applyNumberFormat="1" applyFont="1" applyFill="1" applyBorder="1" applyAlignment="1" applyProtection="1">
      <alignment vertical="top"/>
    </xf>
    <xf numFmtId="166" fontId="0" fillId="3" borderId="15" xfId="0" applyNumberFormat="1" applyFont="1" applyFill="1" applyBorder="1"/>
    <xf numFmtId="0" fontId="10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5" fillId="0" borderId="0" xfId="0" applyFont="1" applyAlignment="1">
      <alignment horizontal="left" vertical="top"/>
    </xf>
    <xf numFmtId="0" fontId="15" fillId="0" borderId="1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4" fillId="2" borderId="2" xfId="0" applyFont="1" applyFill="1" applyBorder="1" applyAlignment="1">
      <alignment horizontal="right" wrapText="1"/>
    </xf>
    <xf numFmtId="0" fontId="3" fillId="0" borderId="0" xfId="0" applyFont="1" applyAlignment="1">
      <alignment horizontal="right"/>
    </xf>
    <xf numFmtId="4" fontId="0" fillId="0" borderId="11" xfId="0" applyNumberFormat="1" applyFont="1" applyFill="1" applyBorder="1"/>
    <xf numFmtId="3" fontId="0" fillId="0" borderId="10" xfId="0" applyNumberFormat="1" applyFont="1" applyFill="1" applyBorder="1"/>
    <xf numFmtId="3" fontId="0" fillId="0" borderId="9" xfId="0" applyNumberFormat="1" applyFont="1" applyFill="1" applyBorder="1"/>
    <xf numFmtId="167" fontId="0" fillId="3" borderId="9" xfId="0" applyNumberFormat="1" applyFont="1" applyFill="1" applyBorder="1"/>
    <xf numFmtId="0" fontId="3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6" fillId="0" borderId="0" xfId="0" applyFont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right" vertical="top" wrapText="1"/>
    </xf>
    <xf numFmtId="164" fontId="12" fillId="0" borderId="5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164" fontId="6" fillId="4" borderId="0" xfId="0" applyNumberFormat="1" applyFont="1" applyFill="1" applyBorder="1" applyAlignment="1">
      <alignment horizontal="right" vertical="top" wrapText="1"/>
    </xf>
    <xf numFmtId="164" fontId="12" fillId="4" borderId="5" xfId="0" applyNumberFormat="1" applyFont="1" applyFill="1" applyBorder="1" applyAlignment="1">
      <alignment horizontal="right" vertical="top" wrapText="1"/>
    </xf>
    <xf numFmtId="0" fontId="7" fillId="0" borderId="15" xfId="0" applyFont="1" applyFill="1" applyBorder="1" applyAlignment="1">
      <alignment horizontal="left" vertical="top" wrapText="1"/>
    </xf>
    <xf numFmtId="164" fontId="6" fillId="0" borderId="10" xfId="0" applyNumberFormat="1" applyFont="1" applyFill="1" applyBorder="1" applyAlignment="1">
      <alignment horizontal="right" vertical="top" wrapText="1"/>
    </xf>
    <xf numFmtId="164" fontId="12" fillId="0" borderId="9" xfId="0" applyNumberFormat="1" applyFont="1" applyFill="1" applyBorder="1" applyAlignment="1">
      <alignment horizontal="right" vertical="top" wrapText="1"/>
    </xf>
    <xf numFmtId="164" fontId="12" fillId="0" borderId="0" xfId="0" applyNumberFormat="1" applyFont="1" applyFill="1" applyBorder="1" applyAlignment="1">
      <alignment horizontal="right" vertical="top" wrapText="1"/>
    </xf>
    <xf numFmtId="0" fontId="3" fillId="0" borderId="15" xfId="0" applyFont="1" applyFill="1" applyBorder="1" applyAlignment="1">
      <alignment horizontal="left" vertical="top" wrapText="1"/>
    </xf>
    <xf numFmtId="164" fontId="0" fillId="0" borderId="10" xfId="0" applyNumberFormat="1" applyFont="1" applyFill="1" applyBorder="1" applyAlignment="1">
      <alignment horizontal="right" vertical="top" wrapText="1"/>
    </xf>
    <xf numFmtId="0" fontId="7" fillId="2" borderId="13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right" wrapText="1"/>
    </xf>
    <xf numFmtId="0" fontId="7" fillId="2" borderId="6" xfId="0" applyFont="1" applyFill="1" applyBorder="1" applyAlignment="1">
      <alignment horizontal="right" wrapText="1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Fill="1" applyBorder="1"/>
    <xf numFmtId="165" fontId="6" fillId="0" borderId="28" xfId="0" applyNumberFormat="1" applyFont="1" applyFill="1" applyBorder="1"/>
    <xf numFmtId="168" fontId="6" fillId="0" borderId="8" xfId="0" applyNumberFormat="1" applyFont="1" applyFill="1" applyBorder="1"/>
    <xf numFmtId="164" fontId="6" fillId="3" borderId="13" xfId="0" applyNumberFormat="1" applyFont="1" applyFill="1" applyBorder="1"/>
    <xf numFmtId="0" fontId="6" fillId="0" borderId="4" xfId="0" applyFont="1" applyBorder="1" applyAlignment="1">
      <alignment horizontal="center"/>
    </xf>
    <xf numFmtId="4" fontId="6" fillId="0" borderId="4" xfId="0" applyNumberFormat="1" applyFont="1" applyFill="1" applyBorder="1"/>
    <xf numFmtId="165" fontId="6" fillId="0" borderId="29" xfId="0" applyNumberFormat="1" applyFont="1" applyFill="1" applyBorder="1"/>
    <xf numFmtId="168" fontId="6" fillId="0" borderId="5" xfId="0" applyNumberFormat="1" applyFont="1" applyFill="1" applyBorder="1"/>
    <xf numFmtId="164" fontId="6" fillId="3" borderId="14" xfId="0" applyNumberFormat="1" applyFont="1" applyFill="1" applyBorder="1"/>
    <xf numFmtId="165" fontId="19" fillId="0" borderId="30" xfId="0" applyNumberFormat="1" applyFont="1" applyFill="1" applyBorder="1"/>
    <xf numFmtId="168" fontId="19" fillId="0" borderId="31" xfId="0" applyNumberFormat="1" applyFont="1" applyFill="1" applyBorder="1"/>
    <xf numFmtId="2" fontId="19" fillId="0" borderId="31" xfId="0" applyNumberFormat="1" applyFont="1" applyFill="1" applyBorder="1"/>
    <xf numFmtId="164" fontId="19" fillId="0" borderId="32" xfId="0" applyNumberFormat="1" applyFont="1" applyFill="1" applyBorder="1"/>
    <xf numFmtId="0" fontId="6" fillId="0" borderId="33" xfId="0" applyFont="1" applyBorder="1" applyAlignment="1">
      <alignment horizontal="center"/>
    </xf>
    <xf numFmtId="4" fontId="6" fillId="0" borderId="33" xfId="0" applyNumberFormat="1" applyFont="1" applyFill="1" applyBorder="1"/>
    <xf numFmtId="165" fontId="6" fillId="0" borderId="34" xfId="0" applyNumberFormat="1" applyFont="1" applyFill="1" applyBorder="1"/>
    <xf numFmtId="168" fontId="6" fillId="0" borderId="35" xfId="0" applyNumberFormat="1" applyFont="1" applyFill="1" applyBorder="1"/>
    <xf numFmtId="2" fontId="6" fillId="0" borderId="35" xfId="0" applyNumberFormat="1" applyFont="1" applyFill="1" applyBorder="1"/>
    <xf numFmtId="164" fontId="6" fillId="0" borderId="36" xfId="0" applyNumberFormat="1" applyFont="1" applyFill="1" applyBorder="1"/>
    <xf numFmtId="0" fontId="12" fillId="0" borderId="11" xfId="0" applyFont="1" applyBorder="1" applyAlignment="1">
      <alignment horizontal="center"/>
    </xf>
    <xf numFmtId="4" fontId="8" fillId="0" borderId="11" xfId="0" applyNumberFormat="1" applyFont="1" applyFill="1" applyBorder="1"/>
    <xf numFmtId="164" fontId="8" fillId="0" borderId="11" xfId="0" applyNumberFormat="1" applyFont="1" applyFill="1" applyBorder="1"/>
    <xf numFmtId="164" fontId="8" fillId="0" borderId="9" xfId="0" applyNumberFormat="1" applyFont="1" applyFill="1" applyBorder="1"/>
    <xf numFmtId="2" fontId="12" fillId="0" borderId="9" xfId="0" applyNumberFormat="1" applyFont="1" applyFill="1" applyBorder="1"/>
    <xf numFmtId="164" fontId="12" fillId="0" borderId="15" xfId="0" applyNumberFormat="1" applyFont="1" applyFill="1" applyBorder="1"/>
    <xf numFmtId="0" fontId="14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7" fillId="2" borderId="6" xfId="0" applyFont="1" applyFill="1" applyBorder="1" applyAlignment="1">
      <alignment horizontal="left" wrapText="1"/>
    </xf>
    <xf numFmtId="0" fontId="25" fillId="0" borderId="0" xfId="0" applyFont="1" applyFill="1"/>
    <xf numFmtId="0" fontId="3" fillId="2" borderId="1" xfId="0" applyFont="1" applyFill="1" applyBorder="1"/>
    <xf numFmtId="0" fontId="0" fillId="0" borderId="37" xfId="0" applyFill="1" applyBorder="1"/>
    <xf numFmtId="0" fontId="0" fillId="0" borderId="38" xfId="0" applyFont="1" applyFill="1" applyBorder="1" applyAlignment="1">
      <alignment horizontal="right"/>
    </xf>
    <xf numFmtId="0" fontId="0" fillId="0" borderId="4" xfId="0" applyFont="1" applyBorder="1"/>
    <xf numFmtId="0" fontId="0" fillId="0" borderId="5" xfId="0" applyFont="1" applyFill="1" applyBorder="1"/>
    <xf numFmtId="0" fontId="0" fillId="0" borderId="11" xfId="0" applyFont="1" applyBorder="1"/>
    <xf numFmtId="0" fontId="0" fillId="0" borderId="9" xfId="0" applyFont="1" applyFill="1" applyBorder="1"/>
    <xf numFmtId="0" fontId="15" fillId="0" borderId="4" xfId="0" applyFont="1" applyFill="1" applyBorder="1"/>
    <xf numFmtId="0" fontId="15" fillId="0" borderId="0" xfId="0" applyFont="1" applyFill="1" applyBorder="1" applyAlignment="1">
      <alignment horizontal="right"/>
    </xf>
    <xf numFmtId="0" fontId="26" fillId="0" borderId="0" xfId="0" applyFont="1" applyFill="1" applyBorder="1" applyAlignment="1"/>
    <xf numFmtId="0" fontId="10" fillId="0" borderId="0" xfId="0" applyFont="1" applyFill="1"/>
    <xf numFmtId="0" fontId="3" fillId="0" borderId="4" xfId="0" applyFont="1" applyBorder="1" applyAlignment="1">
      <alignment horizontal="right" wrapText="1"/>
    </xf>
    <xf numFmtId="0" fontId="27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0" fillId="0" borderId="14" xfId="0" applyFont="1" applyBorder="1"/>
    <xf numFmtId="2" fontId="0" fillId="0" borderId="0" xfId="0" applyNumberFormat="1" applyFont="1" applyFill="1" applyBorder="1"/>
    <xf numFmtId="3" fontId="0" fillId="0" borderId="0" xfId="0" applyNumberFormat="1" applyFont="1" applyFill="1" applyBorder="1"/>
    <xf numFmtId="2" fontId="0" fillId="0" borderId="5" xfId="0" applyNumberFormat="1" applyFont="1" applyFill="1" applyBorder="1"/>
    <xf numFmtId="164" fontId="0" fillId="3" borderId="13" xfId="0" applyNumberFormat="1" applyFont="1" applyFill="1" applyBorder="1" applyAlignment="1">
      <alignment horizontal="right"/>
    </xf>
    <xf numFmtId="164" fontId="27" fillId="0" borderId="0" xfId="0" applyNumberFormat="1" applyFont="1" applyFill="1" applyBorder="1"/>
    <xf numFmtId="164" fontId="0" fillId="3" borderId="14" xfId="0" applyNumberFormat="1" applyFont="1" applyFill="1" applyBorder="1" applyAlignment="1">
      <alignment horizontal="right"/>
    </xf>
    <xf numFmtId="164" fontId="27" fillId="0" borderId="0" xfId="0" applyNumberFormat="1" applyFont="1" applyBorder="1"/>
    <xf numFmtId="2" fontId="0" fillId="0" borderId="10" xfId="0" applyNumberFormat="1" applyFont="1" applyFill="1" applyBorder="1"/>
    <xf numFmtId="0" fontId="0" fillId="0" borderId="10" xfId="0" applyFont="1" applyFill="1" applyBorder="1"/>
    <xf numFmtId="2" fontId="0" fillId="0" borderId="9" xfId="0" applyNumberFormat="1" applyFont="1" applyFill="1" applyBorder="1"/>
    <xf numFmtId="164" fontId="0" fillId="3" borderId="15" xfId="0" applyNumberFormat="1" applyFont="1" applyFill="1" applyBorder="1" applyAlignment="1">
      <alignment horizontal="right"/>
    </xf>
    <xf numFmtId="0" fontId="28" fillId="0" borderId="0" xfId="0" applyFont="1" applyFill="1"/>
    <xf numFmtId="0" fontId="3" fillId="0" borderId="0" xfId="0" applyFont="1" applyFill="1"/>
    <xf numFmtId="0" fontId="3" fillId="0" borderId="9" xfId="0" applyFont="1" applyFill="1" applyBorder="1"/>
    <xf numFmtId="0" fontId="3" fillId="2" borderId="6" xfId="0" applyFont="1" applyFill="1" applyBorder="1" applyAlignment="1"/>
    <xf numFmtId="0" fontId="3" fillId="2" borderId="10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3" fontId="0" fillId="0" borderId="7" xfId="0" applyNumberFormat="1" applyFont="1" applyFill="1" applyBorder="1"/>
    <xf numFmtId="3" fontId="0" fillId="0" borderId="12" xfId="0" applyNumberFormat="1" applyFont="1" applyFill="1" applyBorder="1"/>
    <xf numFmtId="3" fontId="0" fillId="0" borderId="8" xfId="0" applyNumberFormat="1" applyFont="1" applyFill="1" applyBorder="1"/>
    <xf numFmtId="3" fontId="3" fillId="0" borderId="7" xfId="0" applyNumberFormat="1" applyFont="1" applyBorder="1"/>
    <xf numFmtId="2" fontId="3" fillId="0" borderId="8" xfId="0" applyNumberFormat="1" applyFont="1" applyBorder="1"/>
    <xf numFmtId="0" fontId="0" fillId="0" borderId="7" xfId="0" applyFont="1" applyBorder="1"/>
    <xf numFmtId="2" fontId="29" fillId="0" borderId="8" xfId="0" applyNumberFormat="1" applyFont="1" applyFill="1" applyBorder="1"/>
    <xf numFmtId="3" fontId="0" fillId="0" borderId="4" xfId="0" applyNumberFormat="1" applyFont="1" applyFill="1" applyBorder="1"/>
    <xf numFmtId="3" fontId="0" fillId="0" borderId="5" xfId="0" applyNumberFormat="1" applyFont="1" applyFill="1" applyBorder="1"/>
    <xf numFmtId="3" fontId="3" fillId="0" borderId="4" xfId="0" applyNumberFormat="1" applyFont="1" applyBorder="1"/>
    <xf numFmtId="2" fontId="3" fillId="0" borderId="5" xfId="0" applyNumberFormat="1" applyFont="1" applyBorder="1"/>
    <xf numFmtId="2" fontId="29" fillId="0" borderId="5" xfId="0" applyNumberFormat="1" applyFont="1" applyFill="1" applyBorder="1"/>
    <xf numFmtId="3" fontId="0" fillId="0" borderId="11" xfId="0" applyNumberFormat="1" applyFont="1" applyFill="1" applyBorder="1"/>
    <xf numFmtId="3" fontId="3" fillId="0" borderId="11" xfId="0" applyNumberFormat="1" applyFont="1" applyBorder="1"/>
    <xf numFmtId="2" fontId="3" fillId="0" borderId="9" xfId="0" applyNumberFormat="1" applyFont="1" applyBorder="1"/>
    <xf numFmtId="2" fontId="29" fillId="0" borderId="9" xfId="0" applyNumberFormat="1" applyFont="1" applyFill="1" applyBorder="1"/>
    <xf numFmtId="0" fontId="3" fillId="0" borderId="39" xfId="0" applyFont="1" applyFill="1" applyBorder="1" applyAlignment="1">
      <alignment vertical="top"/>
    </xf>
    <xf numFmtId="3" fontId="3" fillId="0" borderId="16" xfId="0" applyNumberFormat="1" applyFont="1" applyBorder="1" applyAlignment="1">
      <alignment vertical="top"/>
    </xf>
    <xf numFmtId="3" fontId="3" fillId="0" borderId="40" xfId="0" applyNumberFormat="1" applyFont="1" applyBorder="1" applyAlignment="1">
      <alignment vertical="top"/>
    </xf>
    <xf numFmtId="2" fontId="3" fillId="0" borderId="40" xfId="0" applyNumberFormat="1" applyFont="1" applyBorder="1" applyAlignment="1">
      <alignment vertical="top"/>
    </xf>
    <xf numFmtId="0" fontId="3" fillId="0" borderId="16" xfId="0" applyFont="1" applyFill="1" applyBorder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3" fillId="2" borderId="1" xfId="0" applyFont="1" applyFill="1" applyBorder="1" applyAlignment="1">
      <alignment horizontal="left"/>
    </xf>
    <xf numFmtId="0" fontId="17" fillId="0" borderId="0" xfId="0" applyFont="1"/>
    <xf numFmtId="0" fontId="31" fillId="0" borderId="0" xfId="0" applyFont="1" applyFill="1"/>
    <xf numFmtId="0" fontId="2" fillId="0" borderId="0" xfId="0" applyFont="1" applyFill="1"/>
    <xf numFmtId="0" fontId="18" fillId="0" borderId="0" xfId="0" applyFont="1" applyAlignment="1">
      <alignment horizontal="right" wrapText="1"/>
    </xf>
    <xf numFmtId="0" fontId="3" fillId="2" borderId="2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right"/>
    </xf>
    <xf numFmtId="0" fontId="24" fillId="2" borderId="2" xfId="0" applyFont="1" applyFill="1" applyBorder="1" applyAlignment="1">
      <alignment horizontal="right"/>
    </xf>
    <xf numFmtId="0" fontId="3" fillId="0" borderId="4" xfId="0" applyFont="1" applyBorder="1"/>
    <xf numFmtId="0" fontId="0" fillId="0" borderId="8" xfId="0" applyFont="1" applyBorder="1" applyAlignment="1">
      <alignment horizontal="center"/>
    </xf>
    <xf numFmtId="0" fontId="0" fillId="0" borderId="12" xfId="0" applyFont="1" applyBorder="1" applyAlignment="1">
      <alignment horizontal="right"/>
    </xf>
    <xf numFmtId="10" fontId="0" fillId="0" borderId="0" xfId="0" applyNumberFormat="1" applyFont="1" applyFill="1" applyBorder="1"/>
    <xf numFmtId="164" fontId="0" fillId="0" borderId="4" xfId="0" applyNumberFormat="1" applyFont="1" applyFill="1" applyBorder="1"/>
    <xf numFmtId="164" fontId="29" fillId="7" borderId="5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11" xfId="0" applyFont="1" applyBorder="1"/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right"/>
    </xf>
    <xf numFmtId="10" fontId="0" fillId="0" borderId="10" xfId="0" applyNumberFormat="1" applyFont="1" applyFill="1" applyBorder="1"/>
    <xf numFmtId="164" fontId="0" fillId="0" borderId="11" xfId="0" applyNumberFormat="1" applyFont="1" applyFill="1" applyBorder="1"/>
    <xf numFmtId="164" fontId="29" fillId="7" borderId="9" xfId="0" applyNumberFormat="1" applyFont="1" applyFill="1" applyBorder="1"/>
    <xf numFmtId="0" fontId="2" fillId="0" borderId="0" xfId="0" applyFont="1" applyAlignment="1">
      <alignment horizontal="right" vertical="top" wrapText="1"/>
    </xf>
    <xf numFmtId="0" fontId="0" fillId="0" borderId="0" xfId="0"/>
    <xf numFmtId="0" fontId="14" fillId="0" borderId="0" xfId="0" applyFont="1" applyAlignment="1">
      <alignment horizontal="right" wrapText="1"/>
    </xf>
    <xf numFmtId="1" fontId="14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0" fillId="0" borderId="0" xfId="0" applyFont="1"/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2" xfId="0" applyFont="1" applyFill="1" applyBorder="1" applyAlignment="1">
      <alignment horizontal="right" wrapText="1"/>
    </xf>
    <xf numFmtId="1" fontId="7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right" wrapText="1"/>
    </xf>
    <xf numFmtId="0" fontId="6" fillId="0" borderId="1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2" xfId="0" applyFont="1" applyBorder="1"/>
    <xf numFmtId="0" fontId="6" fillId="0" borderId="0" xfId="0" applyFont="1" applyBorder="1"/>
    <xf numFmtId="0" fontId="6" fillId="0" borderId="10" xfId="0" applyFont="1" applyBorder="1"/>
    <xf numFmtId="0" fontId="6" fillId="0" borderId="0" xfId="0" applyFont="1"/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4" fontId="12" fillId="0" borderId="1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" fontId="6" fillId="0" borderId="8" xfId="0" applyNumberFormat="1" applyFont="1" applyFill="1" applyBorder="1" applyAlignment="1">
      <alignment horizontal="right"/>
    </xf>
    <xf numFmtId="1" fontId="6" fillId="0" borderId="5" xfId="0" applyNumberFormat="1" applyFont="1" applyFill="1" applyBorder="1" applyAlignment="1">
      <alignment horizontal="right"/>
    </xf>
    <xf numFmtId="1" fontId="6" fillId="0" borderId="9" xfId="0" applyNumberFormat="1" applyFont="1" applyFill="1" applyBorder="1" applyAlignment="1">
      <alignment horizontal="right"/>
    </xf>
    <xf numFmtId="1" fontId="6" fillId="0" borderId="12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64" fontId="6" fillId="3" borderId="8" xfId="0" applyNumberFormat="1" applyFont="1" applyFill="1" applyBorder="1" applyAlignment="1">
      <alignment horizontal="right"/>
    </xf>
    <xf numFmtId="164" fontId="12" fillId="3" borderId="5" xfId="0" applyNumberFormat="1" applyFont="1" applyFill="1" applyBorder="1" applyAlignment="1">
      <alignment horizontal="right"/>
    </xf>
    <xf numFmtId="164" fontId="12" fillId="3" borderId="9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5" fontId="6" fillId="0" borderId="42" xfId="0" applyNumberFormat="1" applyFont="1" applyFill="1" applyBorder="1" applyAlignment="1">
      <alignment horizontal="right"/>
    </xf>
    <xf numFmtId="165" fontId="6" fillId="0" borderId="43" xfId="0" applyNumberFormat="1" applyFont="1" applyFill="1" applyBorder="1" applyAlignment="1">
      <alignment horizontal="right"/>
    </xf>
    <xf numFmtId="165" fontId="12" fillId="0" borderId="46" xfId="0" applyNumberFormat="1" applyFont="1" applyFill="1" applyBorder="1" applyAlignment="1">
      <alignment horizontal="right"/>
    </xf>
    <xf numFmtId="165" fontId="6" fillId="0" borderId="42" xfId="0" applyNumberFormat="1" applyFont="1" applyBorder="1" applyAlignment="1">
      <alignment horizontal="right"/>
    </xf>
    <xf numFmtId="165" fontId="6" fillId="0" borderId="43" xfId="0" applyNumberFormat="1" applyFont="1" applyBorder="1" applyAlignment="1">
      <alignment horizontal="right"/>
    </xf>
    <xf numFmtId="0" fontId="6" fillId="0" borderId="0" xfId="1" applyFont="1"/>
    <xf numFmtId="0" fontId="7" fillId="0" borderId="0" xfId="1" applyFont="1"/>
    <xf numFmtId="0" fontId="16" fillId="0" borderId="0" xfId="1" applyFont="1"/>
    <xf numFmtId="0" fontId="14" fillId="0" borderId="0" xfId="1" applyFont="1" applyAlignment="1">
      <alignment vertical="top"/>
    </xf>
    <xf numFmtId="0" fontId="14" fillId="0" borderId="0" xfId="1" applyFont="1" applyFill="1"/>
    <xf numFmtId="0" fontId="7" fillId="2" borderId="1" xfId="0" applyFont="1" applyFill="1" applyBorder="1" applyAlignment="1">
      <alignment horizontal="right" wrapText="1"/>
    </xf>
    <xf numFmtId="10" fontId="6" fillId="0" borderId="7" xfId="0" applyNumberFormat="1" applyFont="1" applyFill="1" applyBorder="1" applyAlignment="1">
      <alignment horizontal="right"/>
    </xf>
    <xf numFmtId="10" fontId="6" fillId="0" borderId="8" xfId="0" applyNumberFormat="1" applyFont="1" applyFill="1" applyBorder="1" applyAlignment="1">
      <alignment horizontal="right"/>
    </xf>
    <xf numFmtId="10" fontId="12" fillId="0" borderId="4" xfId="0" applyNumberFormat="1" applyFont="1" applyFill="1" applyBorder="1" applyAlignment="1">
      <alignment horizontal="right"/>
    </xf>
    <xf numFmtId="10" fontId="12" fillId="0" borderId="5" xfId="0" applyNumberFormat="1" applyFont="1" applyFill="1" applyBorder="1" applyAlignment="1">
      <alignment horizontal="right"/>
    </xf>
    <xf numFmtId="10" fontId="12" fillId="0" borderId="11" xfId="0" applyNumberFormat="1" applyFont="1" applyFill="1" applyBorder="1" applyAlignment="1">
      <alignment horizontal="right"/>
    </xf>
    <xf numFmtId="10" fontId="12" fillId="0" borderId="9" xfId="0" applyNumberFormat="1" applyFont="1" applyFill="1" applyBorder="1" applyAlignment="1">
      <alignment horizontal="right"/>
    </xf>
    <xf numFmtId="10" fontId="6" fillId="0" borderId="4" xfId="0" applyNumberFormat="1" applyFont="1" applyFill="1" applyBorder="1" applyAlignment="1">
      <alignment horizontal="right"/>
    </xf>
    <xf numFmtId="10" fontId="6" fillId="0" borderId="5" xfId="0" applyNumberFormat="1" applyFont="1" applyFill="1" applyBorder="1" applyAlignment="1">
      <alignment horizontal="right"/>
    </xf>
    <xf numFmtId="10" fontId="6" fillId="0" borderId="11" xfId="0" applyNumberFormat="1" applyFont="1" applyFill="1" applyBorder="1" applyAlignment="1">
      <alignment horizontal="right"/>
    </xf>
    <xf numFmtId="10" fontId="6" fillId="0" borderId="9" xfId="0" applyNumberFormat="1" applyFont="1" applyFill="1" applyBorder="1" applyAlignment="1">
      <alignment horizontal="right"/>
    </xf>
    <xf numFmtId="1" fontId="6" fillId="0" borderId="44" xfId="0" applyNumberFormat="1" applyFont="1" applyFill="1" applyBorder="1" applyAlignment="1">
      <alignment horizontal="right"/>
    </xf>
    <xf numFmtId="1" fontId="6" fillId="0" borderId="45" xfId="0" applyNumberFormat="1" applyFont="1" applyFill="1" applyBorder="1" applyAlignment="1">
      <alignment horizontal="right"/>
    </xf>
    <xf numFmtId="10" fontId="12" fillId="0" borderId="44" xfId="0" applyNumberFormat="1" applyFont="1" applyFill="1" applyBorder="1" applyAlignment="1">
      <alignment horizontal="right"/>
    </xf>
    <xf numFmtId="10" fontId="12" fillId="0" borderId="45" xfId="0" applyNumberFormat="1" applyFont="1" applyFill="1" applyBorder="1" applyAlignment="1">
      <alignment horizontal="right"/>
    </xf>
    <xf numFmtId="164" fontId="12" fillId="0" borderId="50" xfId="0" applyNumberFormat="1" applyFont="1" applyFill="1" applyBorder="1" applyAlignment="1">
      <alignment horizontal="right"/>
    </xf>
    <xf numFmtId="164" fontId="12" fillId="0" borderId="45" xfId="0" applyNumberFormat="1" applyFont="1" applyFill="1" applyBorder="1" applyAlignment="1">
      <alignment horizontal="right"/>
    </xf>
    <xf numFmtId="10" fontId="12" fillId="0" borderId="47" xfId="0" applyNumberFormat="1" applyFont="1" applyFill="1" applyBorder="1" applyAlignment="1">
      <alignment horizontal="right"/>
    </xf>
    <xf numFmtId="10" fontId="12" fillId="0" borderId="48" xfId="0" applyNumberFormat="1" applyFont="1" applyFill="1" applyBorder="1" applyAlignment="1">
      <alignment horizontal="right"/>
    </xf>
    <xf numFmtId="164" fontId="12" fillId="0" borderId="51" xfId="0" applyNumberFormat="1" applyFont="1" applyFill="1" applyBorder="1" applyAlignment="1">
      <alignment horizontal="right"/>
    </xf>
    <xf numFmtId="164" fontId="12" fillId="0" borderId="48" xfId="0" applyNumberFormat="1" applyFont="1" applyFill="1" applyBorder="1" applyAlignment="1">
      <alignment horizontal="right"/>
    </xf>
    <xf numFmtId="1" fontId="6" fillId="0" borderId="47" xfId="0" applyNumberFormat="1" applyFont="1" applyFill="1" applyBorder="1" applyAlignment="1">
      <alignment horizontal="right"/>
    </xf>
    <xf numFmtId="1" fontId="6" fillId="0" borderId="48" xfId="0" applyNumberFormat="1" applyFont="1" applyFill="1" applyBorder="1" applyAlignment="1">
      <alignment horizontal="right"/>
    </xf>
    <xf numFmtId="0" fontId="12" fillId="0" borderId="0" xfId="1" applyFont="1"/>
    <xf numFmtId="165" fontId="6" fillId="0" borderId="49" xfId="0" applyNumberFormat="1" applyFont="1" applyBorder="1" applyAlignment="1">
      <alignment horizontal="right"/>
    </xf>
    <xf numFmtId="0" fontId="8" fillId="2" borderId="41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 wrapText="1"/>
    </xf>
    <xf numFmtId="0" fontId="8" fillId="2" borderId="8" xfId="0" applyFont="1" applyFill="1" applyBorder="1" applyAlignment="1">
      <alignment horizontal="right" wrapText="1"/>
    </xf>
    <xf numFmtId="0" fontId="29" fillId="0" borderId="0" xfId="0" applyFont="1"/>
    <xf numFmtId="0" fontId="29" fillId="0" borderId="0" xfId="0" applyFont="1" applyFill="1"/>
    <xf numFmtId="0" fontId="32" fillId="0" borderId="0" xfId="0" applyFont="1" applyBorder="1" applyAlignment="1">
      <alignment wrapText="1"/>
    </xf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right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34" fillId="0" borderId="10" xfId="0" applyFont="1" applyBorder="1" applyAlignment="1">
      <alignment wrapText="1"/>
    </xf>
    <xf numFmtId="0" fontId="11" fillId="0" borderId="0" xfId="0" applyFont="1" applyAlignment="1">
      <alignment horizontal="right" wrapText="1"/>
    </xf>
    <xf numFmtId="164" fontId="29" fillId="3" borderId="8" xfId="0" applyNumberFormat="1" applyFont="1" applyFill="1" applyBorder="1"/>
    <xf numFmtId="164" fontId="29" fillId="3" borderId="5" xfId="0" applyNumberFormat="1" applyFont="1" applyFill="1" applyBorder="1"/>
    <xf numFmtId="164" fontId="29" fillId="3" borderId="9" xfId="0" applyNumberFormat="1" applyFont="1" applyFill="1" applyBorder="1"/>
    <xf numFmtId="0" fontId="3" fillId="2" borderId="3" xfId="0" applyFont="1" applyFill="1" applyBorder="1" applyAlignment="1">
      <alignment horizontal="right" wrapText="1"/>
    </xf>
    <xf numFmtId="0" fontId="0" fillId="0" borderId="0" xfId="0" applyFill="1"/>
    <xf numFmtId="0" fontId="24" fillId="2" borderId="2" xfId="0" applyFont="1" applyFill="1" applyBorder="1" applyAlignment="1">
      <alignment horizontal="right" wrapText="1"/>
    </xf>
    <xf numFmtId="0" fontId="0" fillId="0" borderId="12" xfId="0" applyFont="1" applyBorder="1" applyAlignment="1">
      <alignment horizontal="right"/>
    </xf>
    <xf numFmtId="164" fontId="0" fillId="0" borderId="4" xfId="0" applyNumberFormat="1" applyFont="1" applyFill="1" applyBorder="1"/>
    <xf numFmtId="0" fontId="0" fillId="0" borderId="0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164" fontId="0" fillId="0" borderId="11" xfId="0" applyNumberFormat="1" applyFont="1" applyFill="1" applyBorder="1"/>
    <xf numFmtId="0" fontId="29" fillId="0" borderId="0" xfId="0" applyFont="1"/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16" fillId="0" borderId="0" xfId="0" applyFont="1"/>
    <xf numFmtId="0" fontId="3" fillId="2" borderId="2" xfId="0" applyFont="1" applyFill="1" applyBorder="1" applyAlignment="1">
      <alignment wrapText="1"/>
    </xf>
    <xf numFmtId="0" fontId="0" fillId="0" borderId="8" xfId="0" applyBorder="1"/>
    <xf numFmtId="0" fontId="0" fillId="0" borderId="5" xfId="0" applyBorder="1"/>
    <xf numFmtId="0" fontId="0" fillId="0" borderId="54" xfId="0" applyBorder="1"/>
    <xf numFmtId="0" fontId="0" fillId="0" borderId="55" xfId="0" applyBorder="1"/>
    <xf numFmtId="0" fontId="0" fillId="0" borderId="9" xfId="0" applyBorder="1"/>
    <xf numFmtId="164" fontId="0" fillId="0" borderId="7" xfId="0" applyNumberFormat="1" applyFont="1" applyBorder="1"/>
    <xf numFmtId="164" fontId="0" fillId="0" borderId="4" xfId="0" applyNumberFormat="1" applyFont="1" applyBorder="1"/>
    <xf numFmtId="164" fontId="0" fillId="0" borderId="56" xfId="0" applyNumberFormat="1" applyFont="1" applyBorder="1"/>
    <xf numFmtId="164" fontId="0" fillId="0" borderId="57" xfId="0" applyNumberFormat="1" applyFont="1" applyBorder="1"/>
    <xf numFmtId="164" fontId="0" fillId="0" borderId="11" xfId="0" applyNumberFormat="1" applyFont="1" applyBorder="1"/>
    <xf numFmtId="164" fontId="0" fillId="3" borderId="54" xfId="0" applyNumberFormat="1" applyFont="1" applyFill="1" applyBorder="1"/>
    <xf numFmtId="0" fontId="3" fillId="2" borderId="1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0" fillId="0" borderId="0" xfId="0" applyFill="1"/>
    <xf numFmtId="164" fontId="0" fillId="3" borderId="8" xfId="0" applyNumberFormat="1" applyFont="1" applyFill="1" applyBorder="1"/>
    <xf numFmtId="164" fontId="0" fillId="3" borderId="5" xfId="0" applyNumberFormat="1" applyFont="1" applyFill="1" applyBorder="1"/>
    <xf numFmtId="164" fontId="0" fillId="3" borderId="9" xfId="0" applyNumberFormat="1" applyFont="1" applyFill="1" applyBorder="1"/>
    <xf numFmtId="0" fontId="15" fillId="0" borderId="0" xfId="0" applyFont="1" applyAlignment="1">
      <alignment horizontal="right"/>
    </xf>
    <xf numFmtId="0" fontId="24" fillId="2" borderId="2" xfId="0" applyFont="1" applyFill="1" applyBorder="1" applyAlignment="1">
      <alignment horizontal="right" wrapText="1"/>
    </xf>
    <xf numFmtId="0" fontId="35" fillId="0" borderId="10" xfId="0" applyFont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10" fontId="0" fillId="0" borderId="12" xfId="0" applyNumberFormat="1" applyFont="1" applyFill="1" applyBorder="1" applyAlignment="1">
      <alignment horizontal="right" vertical="center"/>
    </xf>
    <xf numFmtId="10" fontId="0" fillId="0" borderId="0" xfId="0" applyNumberFormat="1" applyFont="1" applyFill="1" applyBorder="1" applyAlignment="1">
      <alignment horizontal="right" vertical="center"/>
    </xf>
    <xf numFmtId="10" fontId="0" fillId="0" borderId="1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165" fontId="6" fillId="0" borderId="7" xfId="0" applyNumberFormat="1" applyFont="1" applyFill="1" applyBorder="1" applyAlignment="1">
      <alignment horizontal="right" vertical="center"/>
    </xf>
    <xf numFmtId="165" fontId="6" fillId="0" borderId="4" xfId="0" applyNumberFormat="1" applyFont="1" applyFill="1" applyBorder="1" applyAlignment="1">
      <alignment horizontal="right" vertical="center"/>
    </xf>
    <xf numFmtId="165" fontId="6" fillId="0" borderId="11" xfId="0" applyNumberFormat="1" applyFont="1" applyFill="1" applyBorder="1" applyAlignment="1">
      <alignment horizontal="right" vertical="center"/>
    </xf>
    <xf numFmtId="0" fontId="6" fillId="0" borderId="8" xfId="0" applyNumberFormat="1" applyFont="1" applyBorder="1" applyAlignment="1">
      <alignment horizontal="right" vertical="center"/>
    </xf>
    <xf numFmtId="0" fontId="6" fillId="0" borderId="5" xfId="0" applyNumberFormat="1" applyFont="1" applyBorder="1" applyAlignment="1">
      <alignment horizontal="right" vertical="center"/>
    </xf>
    <xf numFmtId="0" fontId="6" fillId="0" borderId="9" xfId="0" applyNumberFormat="1" applyFont="1" applyBorder="1" applyAlignment="1">
      <alignment horizontal="right" vertical="center"/>
    </xf>
    <xf numFmtId="164" fontId="12" fillId="0" borderId="12" xfId="0" applyNumberFormat="1" applyFont="1" applyFill="1" applyBorder="1" applyAlignment="1" applyProtection="1">
      <alignment horizontal="right" vertical="center"/>
    </xf>
    <xf numFmtId="164" fontId="12" fillId="0" borderId="0" xfId="0" applyNumberFormat="1" applyFont="1" applyFill="1" applyBorder="1" applyAlignment="1" applyProtection="1">
      <alignment horizontal="right" vertical="center"/>
    </xf>
    <xf numFmtId="164" fontId="12" fillId="0" borderId="10" xfId="0" applyNumberFormat="1" applyFont="1" applyFill="1" applyBorder="1" applyAlignment="1" applyProtection="1">
      <alignment horizontal="right" vertical="center"/>
    </xf>
    <xf numFmtId="164" fontId="12" fillId="0" borderId="8" xfId="0" applyNumberFormat="1" applyFont="1" applyFill="1" applyBorder="1" applyAlignment="1" applyProtection="1">
      <alignment horizontal="right" vertical="center"/>
    </xf>
    <xf numFmtId="164" fontId="12" fillId="0" borderId="5" xfId="0" applyNumberFormat="1" applyFont="1" applyFill="1" applyBorder="1" applyAlignment="1" applyProtection="1">
      <alignment horizontal="right" vertical="center"/>
    </xf>
    <xf numFmtId="164" fontId="12" fillId="0" borderId="9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top" wrapText="1"/>
    </xf>
    <xf numFmtId="0" fontId="25" fillId="2" borderId="12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1" sqref="C41"/>
    </sheetView>
  </sheetViews>
  <sheetFormatPr baseColWidth="10" defaultColWidth="11.5" defaultRowHeight="12"/>
  <cols>
    <col min="1" max="1" width="45" style="17" customWidth="1"/>
    <col min="2" max="2" width="36.33203125" style="17" customWidth="1"/>
    <col min="3" max="16384" width="11.5" style="17"/>
  </cols>
  <sheetData>
    <row r="1" spans="1:14">
      <c r="A1" s="15" t="s">
        <v>0</v>
      </c>
      <c r="B1" s="16"/>
      <c r="C1" s="4"/>
      <c r="D1" s="4"/>
      <c r="E1" s="4"/>
      <c r="F1" s="4"/>
      <c r="G1" s="4"/>
      <c r="H1" s="4"/>
      <c r="I1" s="12"/>
      <c r="J1" s="12"/>
      <c r="K1" s="12"/>
      <c r="L1" s="12"/>
      <c r="M1" s="12"/>
      <c r="N1" s="12"/>
    </row>
    <row r="2" spans="1:14">
      <c r="A2" s="4"/>
      <c r="B2" s="4"/>
      <c r="C2" s="4"/>
      <c r="D2" s="4"/>
      <c r="E2" s="4"/>
      <c r="F2" s="4"/>
      <c r="G2" s="4"/>
      <c r="H2" s="4"/>
      <c r="I2" s="12"/>
      <c r="J2" s="12"/>
      <c r="K2" s="12"/>
      <c r="L2" s="12"/>
      <c r="M2" s="12"/>
      <c r="N2" s="12"/>
    </row>
    <row r="3" spans="1:14">
      <c r="A3" s="4"/>
      <c r="B3" s="4"/>
      <c r="C3" s="4"/>
      <c r="D3" s="4"/>
      <c r="E3" s="4"/>
      <c r="F3" s="4"/>
      <c r="G3" s="4"/>
      <c r="H3" s="4"/>
      <c r="I3" s="12"/>
      <c r="J3" s="12"/>
      <c r="K3" s="12"/>
      <c r="L3" s="12"/>
      <c r="M3" s="12"/>
      <c r="N3" s="12"/>
    </row>
    <row r="4" spans="1:14">
      <c r="A4" s="4" t="s">
        <v>328</v>
      </c>
      <c r="B4" s="4"/>
      <c r="C4" s="4"/>
      <c r="D4" s="4"/>
      <c r="E4" s="4"/>
      <c r="F4" s="4"/>
      <c r="G4" s="4"/>
      <c r="H4" s="4"/>
      <c r="I4" s="12"/>
      <c r="J4" s="12"/>
      <c r="K4" s="12"/>
      <c r="L4" s="12"/>
      <c r="M4" s="12"/>
      <c r="N4" s="12"/>
    </row>
    <row r="5" spans="1:14">
      <c r="A5" s="4" t="s">
        <v>329</v>
      </c>
      <c r="B5" s="4"/>
      <c r="C5" s="4"/>
      <c r="D5" s="4"/>
      <c r="E5" s="4"/>
      <c r="F5" s="4"/>
      <c r="G5" s="4"/>
      <c r="H5" s="4"/>
      <c r="I5" s="12"/>
      <c r="J5" s="12"/>
      <c r="K5" s="12"/>
      <c r="L5" s="12"/>
      <c r="M5" s="12"/>
      <c r="N5" s="12"/>
    </row>
    <row r="6" spans="1:14">
      <c r="A6" s="4"/>
      <c r="B6" s="4"/>
      <c r="C6" s="4"/>
      <c r="D6" s="4"/>
      <c r="E6" s="4"/>
      <c r="F6" s="4"/>
      <c r="G6" s="4"/>
      <c r="H6" s="4"/>
      <c r="I6" s="12"/>
      <c r="J6" s="12"/>
      <c r="K6" s="12"/>
      <c r="L6" s="12"/>
      <c r="M6" s="12"/>
      <c r="N6" s="12"/>
    </row>
    <row r="7" spans="1:14">
      <c r="A7" s="4" t="s">
        <v>21</v>
      </c>
      <c r="B7" s="4"/>
      <c r="C7" s="4"/>
      <c r="D7" s="4"/>
      <c r="E7" s="4"/>
      <c r="F7" s="4"/>
      <c r="G7" s="4"/>
      <c r="H7" s="4"/>
      <c r="I7" s="12"/>
      <c r="J7" s="12"/>
      <c r="K7" s="12"/>
      <c r="L7" s="12"/>
      <c r="M7" s="12"/>
      <c r="N7" s="18"/>
    </row>
    <row r="8" spans="1:14">
      <c r="A8" s="4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9"/>
      <c r="N8" s="18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9"/>
      <c r="N9" s="18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9"/>
      <c r="N10" s="18"/>
    </row>
    <row r="11" spans="1:14">
      <c r="A11" s="20" t="s">
        <v>25</v>
      </c>
      <c r="B11" s="21" t="s">
        <v>1</v>
      </c>
      <c r="C11" s="22" t="s">
        <v>2</v>
      </c>
      <c r="D11" s="23" t="s">
        <v>3</v>
      </c>
      <c r="E11" s="23" t="s">
        <v>4</v>
      </c>
      <c r="F11" s="23" t="s">
        <v>5</v>
      </c>
      <c r="G11" s="23" t="s">
        <v>6</v>
      </c>
      <c r="H11" s="23" t="s">
        <v>7</v>
      </c>
      <c r="I11" s="23" t="s">
        <v>8</v>
      </c>
      <c r="J11" s="23" t="s">
        <v>9</v>
      </c>
      <c r="K11" s="23" t="s">
        <v>10</v>
      </c>
      <c r="L11" s="24" t="s">
        <v>11</v>
      </c>
      <c r="M11" s="19"/>
      <c r="N11" s="18"/>
    </row>
    <row r="12" spans="1:14">
      <c r="A12" s="25" t="s">
        <v>12</v>
      </c>
      <c r="B12" s="26" t="s">
        <v>13</v>
      </c>
      <c r="C12" s="27">
        <v>0.33</v>
      </c>
      <c r="D12" s="28">
        <v>1.9</v>
      </c>
      <c r="E12" s="28">
        <v>0.5</v>
      </c>
      <c r="F12" s="28">
        <v>0.97</v>
      </c>
      <c r="G12" s="28">
        <v>0.51</v>
      </c>
      <c r="H12" s="28">
        <v>0.48</v>
      </c>
      <c r="I12" s="28">
        <v>0.42</v>
      </c>
      <c r="J12" s="28">
        <v>0.33</v>
      </c>
      <c r="K12" s="28">
        <v>0.62</v>
      </c>
      <c r="L12" s="29">
        <v>0.46</v>
      </c>
      <c r="M12" s="19"/>
      <c r="N12" s="18"/>
    </row>
    <row r="13" spans="1:14">
      <c r="A13" s="25" t="s">
        <v>14</v>
      </c>
      <c r="B13" s="26" t="s">
        <v>15</v>
      </c>
      <c r="C13" s="28">
        <v>1</v>
      </c>
      <c r="D13" s="28">
        <v>1</v>
      </c>
      <c r="E13" s="28">
        <v>1</v>
      </c>
      <c r="F13" s="28">
        <v>1</v>
      </c>
      <c r="G13" s="28">
        <v>1</v>
      </c>
      <c r="H13" s="28">
        <v>1</v>
      </c>
      <c r="I13" s="28">
        <v>1</v>
      </c>
      <c r="J13" s="28">
        <v>1</v>
      </c>
      <c r="K13" s="28">
        <v>1</v>
      </c>
      <c r="L13" s="29">
        <v>1</v>
      </c>
      <c r="M13" s="19"/>
      <c r="N13" s="18"/>
    </row>
    <row r="14" spans="1:14">
      <c r="A14" s="25" t="s">
        <v>23</v>
      </c>
      <c r="B14" s="26" t="s">
        <v>16</v>
      </c>
      <c r="C14" s="28">
        <v>10</v>
      </c>
      <c r="D14" s="28">
        <v>11</v>
      </c>
      <c r="E14" s="28">
        <v>11</v>
      </c>
      <c r="F14" s="28">
        <v>14</v>
      </c>
      <c r="G14" s="28">
        <v>14</v>
      </c>
      <c r="H14" s="28">
        <v>13</v>
      </c>
      <c r="I14" s="28">
        <v>14</v>
      </c>
      <c r="J14" s="28">
        <v>14</v>
      </c>
      <c r="K14" s="28">
        <v>11</v>
      </c>
      <c r="L14" s="29">
        <v>14</v>
      </c>
      <c r="M14" s="4"/>
      <c r="N14" s="12"/>
    </row>
    <row r="15" spans="1:14">
      <c r="A15" s="25" t="s">
        <v>17</v>
      </c>
      <c r="B15" s="26" t="s">
        <v>18</v>
      </c>
      <c r="C15" s="30">
        <f>C13/C14*100</f>
        <v>10</v>
      </c>
      <c r="D15" s="30">
        <f t="shared" ref="D15:L15" si="0">D13/D14*100</f>
        <v>9.0909090909090917</v>
      </c>
      <c r="E15" s="30">
        <f t="shared" si="0"/>
        <v>9.0909090909090917</v>
      </c>
      <c r="F15" s="30">
        <f t="shared" si="0"/>
        <v>7.1428571428571423</v>
      </c>
      <c r="G15" s="30">
        <f t="shared" si="0"/>
        <v>7.1428571428571423</v>
      </c>
      <c r="H15" s="30">
        <f t="shared" si="0"/>
        <v>7.6923076923076925</v>
      </c>
      <c r="I15" s="30">
        <f t="shared" si="0"/>
        <v>7.1428571428571423</v>
      </c>
      <c r="J15" s="30">
        <f t="shared" si="0"/>
        <v>7.1428571428571423</v>
      </c>
      <c r="K15" s="30">
        <f t="shared" si="0"/>
        <v>9.0909090909090917</v>
      </c>
      <c r="L15" s="31">
        <f t="shared" si="0"/>
        <v>7.1428571428571423</v>
      </c>
      <c r="M15" s="32"/>
      <c r="N15" s="12"/>
    </row>
    <row r="16" spans="1:14" ht="24">
      <c r="A16" s="8" t="s">
        <v>19</v>
      </c>
      <c r="B16" s="9" t="s">
        <v>20</v>
      </c>
      <c r="C16" s="10">
        <f>C12/C15</f>
        <v>3.3000000000000002E-2</v>
      </c>
      <c r="D16" s="10">
        <f>D12/D15</f>
        <v>0.20899999999999996</v>
      </c>
      <c r="E16" s="10">
        <f t="shared" ref="E16:L16" si="1">E12/E15</f>
        <v>5.4999999999999993E-2</v>
      </c>
      <c r="F16" s="10">
        <f t="shared" si="1"/>
        <v>0.1358</v>
      </c>
      <c r="G16" s="10">
        <f t="shared" si="1"/>
        <v>7.1400000000000005E-2</v>
      </c>
      <c r="H16" s="10">
        <f t="shared" si="1"/>
        <v>6.2399999999999997E-2</v>
      </c>
      <c r="I16" s="10">
        <f t="shared" si="1"/>
        <v>5.8800000000000005E-2</v>
      </c>
      <c r="J16" s="10">
        <f t="shared" si="1"/>
        <v>4.6200000000000005E-2</v>
      </c>
      <c r="K16" s="10">
        <f t="shared" si="1"/>
        <v>6.8199999999999997E-2</v>
      </c>
      <c r="L16" s="11">
        <f t="shared" si="1"/>
        <v>6.4400000000000013E-2</v>
      </c>
      <c r="M16" s="4"/>
      <c r="N16" s="12"/>
    </row>
    <row r="17" spans="1:14">
      <c r="A17" s="4"/>
      <c r="B17" s="4"/>
      <c r="C17" s="4"/>
      <c r="D17" s="12"/>
      <c r="E17" s="4"/>
      <c r="F17" s="12"/>
      <c r="G17" s="4"/>
      <c r="H17" s="4"/>
      <c r="I17" s="4"/>
      <c r="J17" s="4"/>
      <c r="K17" s="4"/>
      <c r="L17" s="33"/>
      <c r="M17" s="4"/>
      <c r="N17" s="12"/>
    </row>
    <row r="18" spans="1:14">
      <c r="A18" s="34" t="s">
        <v>24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>
      <c r="A19" s="35"/>
      <c r="B19" s="35"/>
      <c r="C19" s="35"/>
      <c r="D19" s="35"/>
      <c r="E19" s="35"/>
      <c r="F19" s="35"/>
      <c r="G19" s="12"/>
      <c r="H19" s="12"/>
      <c r="I19" s="12"/>
      <c r="J19" s="12"/>
      <c r="K19" s="12"/>
      <c r="L19" s="12"/>
      <c r="M19" s="12"/>
      <c r="N19" s="12"/>
    </row>
  </sheetData>
  <sheetProtection sheet="1" objects="1" scenarios="1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1" sqref="D21"/>
    </sheetView>
  </sheetViews>
  <sheetFormatPr baseColWidth="10" defaultRowHeight="12"/>
  <cols>
    <col min="1" max="1" width="25.83203125" customWidth="1"/>
    <col min="2" max="2" width="5" customWidth="1"/>
    <col min="3" max="5" width="23.1640625" customWidth="1"/>
  </cols>
  <sheetData>
    <row r="1" spans="1:6">
      <c r="A1" s="516" t="s">
        <v>324</v>
      </c>
      <c r="B1" s="156"/>
      <c r="C1" s="37"/>
      <c r="D1" s="37"/>
      <c r="E1" s="37"/>
      <c r="F1" s="3"/>
    </row>
    <row r="2" spans="1:6">
      <c r="A2" s="37"/>
      <c r="B2" s="37"/>
      <c r="C2" s="37"/>
      <c r="D2" s="37"/>
      <c r="E2" s="37"/>
      <c r="F2" s="3"/>
    </row>
    <row r="3" spans="1:6">
      <c r="A3" s="37"/>
      <c r="B3" s="37"/>
      <c r="C3" s="37"/>
      <c r="D3" s="37"/>
      <c r="E3" s="37"/>
      <c r="F3" s="3"/>
    </row>
    <row r="4" spans="1:6">
      <c r="A4" s="113" t="s">
        <v>325</v>
      </c>
      <c r="B4" s="113"/>
      <c r="C4" s="113"/>
      <c r="D4" s="113"/>
      <c r="E4" s="37"/>
      <c r="F4" s="3"/>
    </row>
    <row r="5" spans="1:6">
      <c r="A5" s="113" t="s">
        <v>96</v>
      </c>
      <c r="B5" s="113"/>
      <c r="C5" s="113"/>
      <c r="D5" s="113"/>
      <c r="E5" s="37"/>
      <c r="F5" s="3"/>
    </row>
    <row r="6" spans="1:6">
      <c r="A6" s="113" t="s">
        <v>97</v>
      </c>
      <c r="B6" s="113"/>
      <c r="C6" s="37"/>
      <c r="D6" s="37"/>
      <c r="E6" s="37"/>
      <c r="F6" s="3"/>
    </row>
    <row r="7" spans="1:6">
      <c r="A7" s="113"/>
      <c r="B7" s="113"/>
      <c r="C7" s="37"/>
      <c r="D7" s="37"/>
      <c r="E7" s="37"/>
      <c r="F7" s="3"/>
    </row>
    <row r="8" spans="1:6">
      <c r="A8" s="113"/>
      <c r="B8" s="113"/>
      <c r="C8" s="37"/>
      <c r="D8" s="37"/>
      <c r="E8" s="37"/>
      <c r="F8" s="166"/>
    </row>
    <row r="9" spans="1:6" ht="25.15" customHeight="1">
      <c r="A9" s="578" t="s">
        <v>98</v>
      </c>
      <c r="B9" s="579"/>
      <c r="C9" s="167" t="s">
        <v>99</v>
      </c>
      <c r="D9" s="168" t="s">
        <v>100</v>
      </c>
      <c r="E9" s="169" t="s">
        <v>101</v>
      </c>
      <c r="F9" s="170"/>
    </row>
    <row r="10" spans="1:6">
      <c r="A10" s="580" t="s">
        <v>102</v>
      </c>
      <c r="B10" s="171" t="s">
        <v>103</v>
      </c>
      <c r="C10" s="172">
        <v>4.23761E-2</v>
      </c>
      <c r="D10" s="173">
        <v>-0.10569099999999999</v>
      </c>
      <c r="E10" s="119">
        <v>0.107931</v>
      </c>
      <c r="F10" s="170"/>
    </row>
    <row r="11" spans="1:6">
      <c r="A11" s="581"/>
      <c r="B11" s="174" t="s">
        <v>104</v>
      </c>
      <c r="C11" s="175">
        <v>-1.3249E-4</v>
      </c>
      <c r="D11" s="103">
        <v>-5.4367E-3</v>
      </c>
      <c r="E11" s="111">
        <v>1.2612999999999999E-3</v>
      </c>
      <c r="F11" s="170"/>
    </row>
    <row r="12" spans="1:6">
      <c r="A12" s="581"/>
      <c r="B12" s="174" t="s">
        <v>105</v>
      </c>
      <c r="C12" s="175">
        <v>-4.9840999999999999E-5</v>
      </c>
      <c r="D12" s="103">
        <v>1.2930999999999999E-3</v>
      </c>
      <c r="E12" s="111">
        <v>-1.775E-4</v>
      </c>
      <c r="F12" s="170"/>
    </row>
    <row r="13" spans="1:6">
      <c r="A13" s="582" t="s">
        <v>106</v>
      </c>
      <c r="B13" s="583"/>
      <c r="C13" s="176">
        <f>30/2</f>
        <v>15</v>
      </c>
      <c r="D13" s="177">
        <f>30/2</f>
        <v>15</v>
      </c>
      <c r="E13" s="115">
        <f>30/2</f>
        <v>15</v>
      </c>
      <c r="F13" s="5"/>
    </row>
    <row r="14" spans="1:6">
      <c r="A14" s="584" t="s">
        <v>107</v>
      </c>
      <c r="B14" s="585"/>
      <c r="C14" s="178">
        <f>C10+C11*C13+C12*(C13^2)</f>
        <v>2.9174525E-2</v>
      </c>
      <c r="D14" s="179">
        <f>D10+D11*D13+D12*(D13^2)</f>
        <v>0.10370599999999996</v>
      </c>
      <c r="E14" s="180">
        <f>E10+E11*E13+E12*(E13^2)</f>
        <v>8.6913000000000004E-2</v>
      </c>
      <c r="F14" s="5"/>
    </row>
    <row r="15" spans="1:6">
      <c r="A15" s="103"/>
      <c r="B15" s="103"/>
      <c r="C15" s="181"/>
      <c r="D15" s="181"/>
      <c r="E15" s="181"/>
      <c r="F15" s="5"/>
    </row>
    <row r="16" spans="1:6">
      <c r="A16" s="3"/>
      <c r="B16" s="3"/>
      <c r="C16" s="3"/>
      <c r="D16" s="3"/>
      <c r="E16" s="3"/>
      <c r="F16" s="3"/>
    </row>
  </sheetData>
  <sheetProtection sheet="1" objects="1" scenarios="1"/>
  <mergeCells count="4">
    <mergeCell ref="A9:B9"/>
    <mergeCell ref="A10:A12"/>
    <mergeCell ref="A13:B13"/>
    <mergeCell ref="A14:B14"/>
  </mergeCells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9" sqref="Q9"/>
    </sheetView>
  </sheetViews>
  <sheetFormatPr baseColWidth="10" defaultRowHeight="12"/>
  <cols>
    <col min="1" max="1" width="8.5" customWidth="1"/>
    <col min="2" max="2" width="9.33203125" customWidth="1"/>
    <col min="3" max="3" width="13.5" customWidth="1"/>
    <col min="4" max="4" width="11.5" customWidth="1"/>
    <col min="5" max="5" width="10.33203125" customWidth="1"/>
    <col min="6" max="6" width="14.1640625" customWidth="1"/>
    <col min="7" max="7" width="20" customWidth="1"/>
    <col min="8" max="8" width="15.5" customWidth="1"/>
    <col min="9" max="10" width="4.1640625" customWidth="1"/>
    <col min="11" max="11" width="13.6640625" customWidth="1"/>
    <col min="12" max="12" width="9.6640625" customWidth="1"/>
    <col min="13" max="13" width="14.33203125" customWidth="1"/>
    <col min="14" max="14" width="11.6640625" customWidth="1"/>
    <col min="15" max="15" width="10.6640625" customWidth="1"/>
    <col min="16" max="16" width="13.33203125" customWidth="1"/>
    <col min="17" max="17" width="18.5" customWidth="1"/>
    <col min="18" max="18" width="14.83203125" customWidth="1"/>
  </cols>
  <sheetData>
    <row r="1" spans="1:19">
      <c r="A1" s="182" t="s">
        <v>108</v>
      </c>
      <c r="B1" s="183"/>
      <c r="C1" s="183"/>
      <c r="D1" s="183"/>
      <c r="E1" s="183"/>
      <c r="F1" s="183"/>
      <c r="G1" s="183"/>
      <c r="H1" s="184"/>
      <c r="I1" s="183"/>
      <c r="J1" s="183"/>
      <c r="K1" s="183"/>
      <c r="L1" s="183"/>
      <c r="M1" s="185"/>
      <c r="N1" s="185"/>
      <c r="O1" s="185"/>
      <c r="P1" s="185"/>
      <c r="Q1" s="185"/>
      <c r="R1" s="73"/>
      <c r="S1" s="186"/>
    </row>
    <row r="2" spans="1:19">
      <c r="A2" s="183"/>
      <c r="B2" s="183"/>
      <c r="C2" s="183"/>
      <c r="D2" s="183"/>
      <c r="E2" s="183"/>
      <c r="F2" s="183"/>
      <c r="G2" s="183"/>
      <c r="H2" s="184"/>
      <c r="I2" s="183"/>
      <c r="J2" s="183"/>
      <c r="K2" s="183"/>
      <c r="L2" s="183"/>
      <c r="M2" s="73"/>
      <c r="N2" s="73"/>
      <c r="O2" s="73"/>
      <c r="P2" s="73"/>
      <c r="Q2" s="73"/>
      <c r="R2" s="73"/>
      <c r="S2" s="187"/>
    </row>
    <row r="3" spans="1:19">
      <c r="A3" s="183"/>
      <c r="B3" s="183"/>
      <c r="C3" s="183"/>
      <c r="D3" s="183"/>
      <c r="E3" s="183"/>
      <c r="F3" s="183"/>
      <c r="G3" s="183"/>
      <c r="H3" s="184"/>
      <c r="I3" s="183"/>
      <c r="J3" s="183"/>
      <c r="K3" s="183"/>
      <c r="L3" s="183"/>
      <c r="M3" s="73"/>
      <c r="N3" s="73"/>
      <c r="O3" s="73"/>
      <c r="P3" s="73"/>
      <c r="Q3" s="73"/>
      <c r="R3" s="73"/>
      <c r="S3" s="187"/>
    </row>
    <row r="4" spans="1:19">
      <c r="A4" s="587" t="s">
        <v>326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73"/>
      <c r="S4" s="187"/>
    </row>
    <row r="5" spans="1:19">
      <c r="A5" s="37"/>
      <c r="B5" s="37"/>
      <c r="C5" s="37"/>
      <c r="D5" s="37"/>
      <c r="E5" s="37"/>
      <c r="F5" s="37"/>
      <c r="G5" s="37"/>
      <c r="H5" s="188"/>
      <c r="I5" s="113"/>
      <c r="J5" s="113"/>
      <c r="K5" s="103"/>
      <c r="L5" s="37"/>
      <c r="M5" s="37"/>
      <c r="N5" s="37"/>
      <c r="O5" s="37"/>
      <c r="P5" s="37"/>
      <c r="Q5" s="37"/>
      <c r="R5" s="37"/>
      <c r="S5" s="189"/>
    </row>
    <row r="6" spans="1:19">
      <c r="A6" s="37"/>
      <c r="B6" s="37"/>
      <c r="C6" s="37"/>
      <c r="D6" s="37"/>
      <c r="E6" s="37"/>
      <c r="F6" s="37"/>
      <c r="G6" s="37"/>
      <c r="H6" s="188"/>
      <c r="I6" s="113"/>
      <c r="J6" s="113"/>
      <c r="K6" s="103"/>
      <c r="L6" s="37"/>
      <c r="M6" s="37"/>
      <c r="N6" s="37"/>
      <c r="O6" s="37"/>
      <c r="P6" s="37"/>
      <c r="Q6" s="37"/>
      <c r="R6" s="37"/>
      <c r="S6" s="189"/>
    </row>
    <row r="7" spans="1:19">
      <c r="A7" s="190" t="s">
        <v>109</v>
      </c>
      <c r="B7" s="191" t="s">
        <v>110</v>
      </c>
      <c r="C7" s="192" t="s">
        <v>110</v>
      </c>
      <c r="D7" s="192" t="s">
        <v>111</v>
      </c>
      <c r="E7" s="192" t="s">
        <v>111</v>
      </c>
      <c r="F7" s="192" t="s">
        <v>112</v>
      </c>
      <c r="G7" s="192" t="s">
        <v>112</v>
      </c>
      <c r="H7" s="193"/>
      <c r="I7" s="194"/>
      <c r="J7" s="195"/>
      <c r="K7" s="190" t="s">
        <v>109</v>
      </c>
      <c r="L7" s="191" t="s">
        <v>110</v>
      </c>
      <c r="M7" s="192" t="s">
        <v>110</v>
      </c>
      <c r="N7" s="192" t="s">
        <v>111</v>
      </c>
      <c r="O7" s="192" t="s">
        <v>111</v>
      </c>
      <c r="P7" s="192" t="s">
        <v>112</v>
      </c>
      <c r="Q7" s="192" t="s">
        <v>112</v>
      </c>
      <c r="R7" s="193"/>
      <c r="S7" s="196"/>
    </row>
    <row r="8" spans="1:19" ht="30">
      <c r="A8" s="197" t="s">
        <v>113</v>
      </c>
      <c r="B8" s="108" t="s">
        <v>113</v>
      </c>
      <c r="C8" s="109" t="s">
        <v>114</v>
      </c>
      <c r="D8" s="107" t="s">
        <v>115</v>
      </c>
      <c r="E8" s="109" t="s">
        <v>116</v>
      </c>
      <c r="F8" s="108" t="s">
        <v>117</v>
      </c>
      <c r="G8" s="418" t="s">
        <v>327</v>
      </c>
      <c r="H8" s="198"/>
      <c r="I8" s="199"/>
      <c r="J8" s="200"/>
      <c r="K8" s="197" t="s">
        <v>118</v>
      </c>
      <c r="L8" s="108" t="s">
        <v>119</v>
      </c>
      <c r="M8" s="109" t="s">
        <v>114</v>
      </c>
      <c r="N8" s="107" t="s">
        <v>120</v>
      </c>
      <c r="O8" s="109" t="s">
        <v>121</v>
      </c>
      <c r="P8" s="108" t="s">
        <v>122</v>
      </c>
      <c r="Q8" s="418" t="s">
        <v>327</v>
      </c>
      <c r="R8" s="198"/>
      <c r="S8" s="201"/>
    </row>
    <row r="9" spans="1:19">
      <c r="A9" s="202" t="s">
        <v>123</v>
      </c>
      <c r="B9" s="203">
        <v>0.69199999999999995</v>
      </c>
      <c r="C9" s="204">
        <v>0.54400000000000004</v>
      </c>
      <c r="D9" s="588">
        <v>0.189</v>
      </c>
      <c r="E9" s="591">
        <v>0</v>
      </c>
      <c r="F9" s="205">
        <v>1</v>
      </c>
      <c r="G9" s="206">
        <f>0.047</f>
        <v>4.7E-2</v>
      </c>
      <c r="H9" s="188"/>
      <c r="I9" s="114"/>
      <c r="J9" s="113"/>
      <c r="K9" s="202" t="s">
        <v>123</v>
      </c>
      <c r="L9" s="203">
        <v>3.5000000000000003E-2</v>
      </c>
      <c r="M9" s="204">
        <v>0.54400000000000004</v>
      </c>
      <c r="N9" s="588">
        <v>1.9159999999999999</v>
      </c>
      <c r="O9" s="591">
        <v>0.97699999999999998</v>
      </c>
      <c r="P9" s="205">
        <v>1</v>
      </c>
      <c r="Q9" s="206">
        <v>0.47299999999999998</v>
      </c>
      <c r="R9" s="188"/>
      <c r="S9" s="201"/>
    </row>
    <row r="10" spans="1:19">
      <c r="A10" s="207" t="s">
        <v>124</v>
      </c>
      <c r="B10" s="208">
        <v>0.45900000000000002</v>
      </c>
      <c r="C10" s="209">
        <v>0.2</v>
      </c>
      <c r="D10" s="589"/>
      <c r="E10" s="592"/>
      <c r="F10" s="28">
        <v>1</v>
      </c>
      <c r="G10" s="29">
        <v>4.5999999999999999E-2</v>
      </c>
      <c r="H10" s="188"/>
      <c r="I10" s="114"/>
      <c r="J10" s="113"/>
      <c r="K10" s="207" t="s">
        <v>124</v>
      </c>
      <c r="L10" s="208">
        <v>0.02</v>
      </c>
      <c r="M10" s="209">
        <v>0.2</v>
      </c>
      <c r="N10" s="589"/>
      <c r="O10" s="592"/>
      <c r="P10" s="28">
        <v>1</v>
      </c>
      <c r="Q10" s="29">
        <v>0.46600000000000003</v>
      </c>
      <c r="R10" s="188"/>
      <c r="S10" s="201"/>
    </row>
    <row r="11" spans="1:19">
      <c r="A11" s="210" t="s">
        <v>125</v>
      </c>
      <c r="B11" s="211">
        <v>0.499</v>
      </c>
      <c r="C11" s="212">
        <v>0.25600000000000001</v>
      </c>
      <c r="D11" s="590"/>
      <c r="E11" s="593"/>
      <c r="F11" s="213">
        <v>1</v>
      </c>
      <c r="G11" s="214">
        <v>2.1999999999999999E-2</v>
      </c>
      <c r="H11" s="188"/>
      <c r="I11" s="114"/>
      <c r="J11" s="113"/>
      <c r="K11" s="210" t="s">
        <v>125</v>
      </c>
      <c r="L11" s="211">
        <v>5.3999999999999999E-2</v>
      </c>
      <c r="M11" s="212">
        <v>0.25600000000000001</v>
      </c>
      <c r="N11" s="590"/>
      <c r="O11" s="593"/>
      <c r="P11" s="213">
        <v>1</v>
      </c>
      <c r="Q11" s="214">
        <v>0.22600000000000001</v>
      </c>
      <c r="R11" s="188"/>
      <c r="S11" s="201"/>
    </row>
    <row r="12" spans="1:19">
      <c r="A12" s="37"/>
      <c r="B12" s="37"/>
      <c r="C12" s="37"/>
      <c r="D12" s="37"/>
      <c r="E12" s="37"/>
      <c r="F12" s="37"/>
      <c r="G12" s="37"/>
      <c r="H12" s="188"/>
      <c r="I12" s="114"/>
      <c r="J12" s="113"/>
      <c r="K12" s="37"/>
      <c r="L12" s="37"/>
      <c r="M12" s="37"/>
      <c r="N12" s="37"/>
      <c r="O12" s="37"/>
      <c r="P12" s="37"/>
      <c r="Q12" s="37"/>
      <c r="R12" s="188"/>
      <c r="S12" s="201"/>
    </row>
    <row r="13" spans="1:19">
      <c r="A13" s="37"/>
      <c r="B13" s="37"/>
      <c r="C13" s="37"/>
      <c r="D13" s="37"/>
      <c r="E13" s="37"/>
      <c r="F13" s="37"/>
      <c r="G13" s="37"/>
      <c r="H13" s="188"/>
      <c r="I13" s="114"/>
      <c r="J13" s="113"/>
      <c r="K13" s="37"/>
      <c r="L13" s="37"/>
      <c r="M13" s="37"/>
      <c r="N13" s="37"/>
      <c r="O13" s="37"/>
      <c r="P13" s="37"/>
      <c r="Q13" s="37"/>
      <c r="R13" s="188"/>
      <c r="S13" s="201"/>
    </row>
    <row r="14" spans="1:19" ht="12.75" thickBot="1">
      <c r="A14" s="37"/>
      <c r="B14" s="37"/>
      <c r="C14" s="37"/>
      <c r="D14" s="37"/>
      <c r="E14" s="37"/>
      <c r="F14" s="215"/>
      <c r="G14" s="215"/>
      <c r="H14" s="188"/>
      <c r="I14" s="114"/>
      <c r="J14" s="113"/>
      <c r="K14" s="73"/>
      <c r="L14" s="73"/>
      <c r="M14" s="73"/>
      <c r="N14" s="73"/>
      <c r="O14" s="73"/>
      <c r="P14" s="215"/>
      <c r="Q14" s="215"/>
      <c r="R14" s="188"/>
      <c r="S14" s="201"/>
    </row>
    <row r="15" spans="1:19" ht="24">
      <c r="A15" s="216"/>
      <c r="B15" s="217"/>
      <c r="C15" s="217"/>
      <c r="D15" s="217"/>
      <c r="E15" s="217"/>
      <c r="F15" s="218" t="s">
        <v>126</v>
      </c>
      <c r="G15" s="219" t="s">
        <v>127</v>
      </c>
      <c r="H15" s="220" t="s">
        <v>128</v>
      </c>
      <c r="I15" s="221"/>
      <c r="J15" s="222"/>
      <c r="K15" s="216"/>
      <c r="L15" s="223"/>
      <c r="M15" s="223"/>
      <c r="N15" s="223"/>
      <c r="O15" s="223"/>
      <c r="P15" s="218" t="s">
        <v>129</v>
      </c>
      <c r="Q15" s="219" t="s">
        <v>127</v>
      </c>
      <c r="R15" s="220" t="s">
        <v>128</v>
      </c>
      <c r="S15" s="224"/>
    </row>
    <row r="16" spans="1:19">
      <c r="A16" s="225" t="s">
        <v>123</v>
      </c>
      <c r="B16" s="226"/>
      <c r="C16" s="226"/>
      <c r="D16" s="226"/>
      <c r="E16" s="226"/>
      <c r="F16" s="227">
        <f t="shared" ref="F16:G18" si="0">F9/B9</f>
        <v>1.4450867052023122</v>
      </c>
      <c r="G16" s="227">
        <f t="shared" si="0"/>
        <v>8.639705882352941E-2</v>
      </c>
      <c r="H16" s="228">
        <f>G16/F16</f>
        <v>5.9786764705882352E-2</v>
      </c>
      <c r="I16" s="114"/>
      <c r="J16" s="113"/>
      <c r="K16" s="225" t="s">
        <v>123</v>
      </c>
      <c r="L16" s="226"/>
      <c r="M16" s="226"/>
      <c r="N16" s="226"/>
      <c r="O16" s="226"/>
      <c r="P16" s="227">
        <f t="shared" ref="P16:Q18" si="1">P9/L9</f>
        <v>28.571428571428569</v>
      </c>
      <c r="Q16" s="227">
        <f t="shared" si="1"/>
        <v>0.86948529411764697</v>
      </c>
      <c r="R16" s="228">
        <f>Q16/P16</f>
        <v>3.0431985294117645E-2</v>
      </c>
      <c r="S16" s="224"/>
    </row>
    <row r="17" spans="1:19">
      <c r="A17" s="225" t="s">
        <v>124</v>
      </c>
      <c r="B17" s="226"/>
      <c r="C17" s="226"/>
      <c r="D17" s="226"/>
      <c r="E17" s="226"/>
      <c r="F17" s="227">
        <f t="shared" si="0"/>
        <v>2.1786492374727668</v>
      </c>
      <c r="G17" s="227">
        <f t="shared" si="0"/>
        <v>0.22999999999999998</v>
      </c>
      <c r="H17" s="228">
        <f>G17/F17</f>
        <v>0.10557</v>
      </c>
      <c r="I17" s="114"/>
      <c r="J17" s="113"/>
      <c r="K17" s="225" t="s">
        <v>124</v>
      </c>
      <c r="L17" s="226"/>
      <c r="M17" s="226"/>
      <c r="N17" s="226"/>
      <c r="O17" s="226"/>
      <c r="P17" s="227">
        <f t="shared" si="1"/>
        <v>50</v>
      </c>
      <c r="Q17" s="227">
        <f t="shared" si="1"/>
        <v>2.33</v>
      </c>
      <c r="R17" s="228">
        <f>Q17/P17</f>
        <v>4.6600000000000003E-2</v>
      </c>
      <c r="S17" s="224"/>
    </row>
    <row r="18" spans="1:19" ht="12.75" thickBot="1">
      <c r="A18" s="229" t="s">
        <v>125</v>
      </c>
      <c r="B18" s="230"/>
      <c r="C18" s="230"/>
      <c r="D18" s="230"/>
      <c r="E18" s="230"/>
      <c r="F18" s="231">
        <f t="shared" si="0"/>
        <v>2.0040080160320639</v>
      </c>
      <c r="G18" s="231">
        <f t="shared" si="0"/>
        <v>8.59375E-2</v>
      </c>
      <c r="H18" s="232">
        <f>G18/F18</f>
        <v>4.2882812500000006E-2</v>
      </c>
      <c r="I18" s="114"/>
      <c r="J18" s="113"/>
      <c r="K18" s="229" t="s">
        <v>125</v>
      </c>
      <c r="L18" s="230"/>
      <c r="M18" s="230"/>
      <c r="N18" s="230"/>
      <c r="O18" s="230"/>
      <c r="P18" s="231">
        <f t="shared" si="1"/>
        <v>18.518518518518519</v>
      </c>
      <c r="Q18" s="231">
        <f t="shared" si="1"/>
        <v>0.8828125</v>
      </c>
      <c r="R18" s="232">
        <f>Q18/P18</f>
        <v>4.7671874999999996E-2</v>
      </c>
      <c r="S18" s="224"/>
    </row>
    <row r="19" spans="1:19">
      <c r="I19" s="233"/>
      <c r="J19" s="233"/>
    </row>
    <row r="20" spans="1:19">
      <c r="A20" s="586" t="s">
        <v>130</v>
      </c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190"/>
    </row>
    <row r="21" spans="1:19">
      <c r="I21" s="233"/>
      <c r="J21" s="233"/>
    </row>
  </sheetData>
  <sheetProtection sheet="1" objects="1" scenarios="1"/>
  <mergeCells count="6">
    <mergeCell ref="A20:R20"/>
    <mergeCell ref="A4:Q4"/>
    <mergeCell ref="D9:D11"/>
    <mergeCell ref="E9:E11"/>
    <mergeCell ref="N9:N11"/>
    <mergeCell ref="O9:O1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7" sqref="D17"/>
    </sheetView>
  </sheetViews>
  <sheetFormatPr baseColWidth="10" defaultRowHeight="12"/>
  <cols>
    <col min="1" max="1" width="30.6640625" customWidth="1"/>
    <col min="2" max="2" width="22.5" customWidth="1"/>
    <col min="3" max="4" width="32" customWidth="1"/>
  </cols>
  <sheetData>
    <row r="1" spans="1:5">
      <c r="A1" s="234" t="s">
        <v>131</v>
      </c>
      <c r="B1" s="166"/>
      <c r="C1" s="166"/>
      <c r="D1" s="166"/>
      <c r="E1" s="166"/>
    </row>
    <row r="2" spans="1:5">
      <c r="A2" s="166"/>
      <c r="B2" s="166"/>
      <c r="C2" s="166"/>
      <c r="D2" s="166"/>
      <c r="E2" s="166"/>
    </row>
    <row r="3" spans="1:5">
      <c r="A3" s="166"/>
      <c r="B3" s="166"/>
      <c r="C3" s="166"/>
      <c r="D3" s="166"/>
      <c r="E3" s="166"/>
    </row>
    <row r="4" spans="1:5">
      <c r="A4" s="235" t="s">
        <v>142</v>
      </c>
      <c r="B4" s="166"/>
      <c r="C4" s="166"/>
      <c r="D4" s="166"/>
      <c r="E4" s="166"/>
    </row>
    <row r="5" spans="1:5">
      <c r="A5" s="235"/>
      <c r="B5" s="166"/>
      <c r="C5" s="166"/>
      <c r="D5" s="166"/>
      <c r="E5" s="166"/>
    </row>
    <row r="6" spans="1:5">
      <c r="A6" s="166"/>
      <c r="B6" s="166"/>
      <c r="C6" s="166"/>
      <c r="D6" s="166"/>
      <c r="E6" s="166"/>
    </row>
    <row r="7" spans="1:5" ht="24">
      <c r="A7" s="236" t="s">
        <v>132</v>
      </c>
      <c r="B7" s="167" t="s">
        <v>133</v>
      </c>
      <c r="C7" s="168" t="s">
        <v>134</v>
      </c>
      <c r="D7" s="169" t="s">
        <v>135</v>
      </c>
      <c r="E7" s="237"/>
    </row>
    <row r="8" spans="1:5">
      <c r="A8" s="238" t="s">
        <v>136</v>
      </c>
      <c r="B8" s="239">
        <v>0.5</v>
      </c>
      <c r="C8" s="240">
        <v>0.27700000000000002</v>
      </c>
      <c r="D8" s="241">
        <f>C8*(1-B8)</f>
        <v>0.13850000000000001</v>
      </c>
      <c r="E8" s="166"/>
    </row>
    <row r="9" spans="1:5">
      <c r="A9" s="242" t="s">
        <v>137</v>
      </c>
      <c r="B9" s="243">
        <v>0.5</v>
      </c>
      <c r="C9" s="244">
        <v>0.6</v>
      </c>
      <c r="D9" s="245">
        <f t="shared" ref="D9:D13" si="0">C9*(1-B9)</f>
        <v>0.3</v>
      </c>
      <c r="E9" s="166"/>
    </row>
    <row r="10" spans="1:5">
      <c r="A10" s="242" t="s">
        <v>138</v>
      </c>
      <c r="B10" s="243">
        <v>0.5</v>
      </c>
      <c r="C10" s="244">
        <v>0.25600000000000001</v>
      </c>
      <c r="D10" s="245">
        <f t="shared" si="0"/>
        <v>0.128</v>
      </c>
      <c r="E10" s="166"/>
    </row>
    <row r="11" spans="1:5">
      <c r="A11" s="242" t="s">
        <v>139</v>
      </c>
      <c r="B11" s="243">
        <v>0.6</v>
      </c>
      <c r="C11" s="244">
        <v>-0.25600000000000001</v>
      </c>
      <c r="D11" s="245">
        <f t="shared" si="0"/>
        <v>-0.1024</v>
      </c>
      <c r="E11" s="166"/>
    </row>
    <row r="12" spans="1:5">
      <c r="A12" s="242" t="s">
        <v>140</v>
      </c>
      <c r="B12" s="243">
        <v>0.1</v>
      </c>
      <c r="C12" s="244">
        <v>0.501</v>
      </c>
      <c r="D12" s="245">
        <f t="shared" si="0"/>
        <v>0.45090000000000002</v>
      </c>
      <c r="E12" s="166"/>
    </row>
    <row r="13" spans="1:5">
      <c r="A13" s="246" t="s">
        <v>141</v>
      </c>
      <c r="B13" s="247">
        <v>0.6</v>
      </c>
      <c r="C13" s="248">
        <v>0.30099999999999999</v>
      </c>
      <c r="D13" s="249">
        <f t="shared" si="0"/>
        <v>0.12040000000000001</v>
      </c>
      <c r="E13" s="166"/>
    </row>
    <row r="14" spans="1:5">
      <c r="A14" s="166"/>
      <c r="B14" s="166"/>
      <c r="C14" s="166"/>
      <c r="D14" s="250"/>
      <c r="E14" s="166"/>
    </row>
    <row r="15" spans="1:5">
      <c r="A15" s="166"/>
      <c r="B15" s="166"/>
      <c r="C15" s="166"/>
      <c r="D15" s="166"/>
      <c r="E15" s="166"/>
    </row>
  </sheetData>
  <sheetProtection sheet="1" objects="1" scenarios="1"/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1" sqref="G21"/>
    </sheetView>
  </sheetViews>
  <sheetFormatPr baseColWidth="10" defaultRowHeight="12"/>
  <cols>
    <col min="2" max="2" width="28.83203125" customWidth="1"/>
    <col min="3" max="3" width="23.5" customWidth="1"/>
    <col min="4" max="4" width="24.5" customWidth="1"/>
    <col min="5" max="5" width="28.83203125" customWidth="1"/>
  </cols>
  <sheetData>
    <row r="1" spans="1:10">
      <c r="A1" s="36" t="s">
        <v>143</v>
      </c>
      <c r="B1" s="37"/>
      <c r="C1" s="37"/>
      <c r="D1" s="37"/>
      <c r="E1" s="37"/>
      <c r="F1" s="37"/>
      <c r="G1" s="3"/>
      <c r="H1" s="3"/>
      <c r="I1" s="3"/>
      <c r="J1" s="3"/>
    </row>
    <row r="2" spans="1:10">
      <c r="A2" s="37"/>
      <c r="B2" s="37"/>
      <c r="C2" s="37"/>
      <c r="D2" s="37"/>
      <c r="E2" s="37"/>
      <c r="F2" s="37"/>
      <c r="G2" s="3"/>
      <c r="H2" s="3"/>
      <c r="I2" s="3"/>
      <c r="J2" s="3"/>
    </row>
    <row r="3" spans="1:10">
      <c r="A3" s="37"/>
      <c r="B3" s="37"/>
      <c r="C3" s="37"/>
      <c r="D3" s="37"/>
      <c r="E3" s="37"/>
      <c r="F3" s="37"/>
      <c r="G3" s="3"/>
      <c r="H3" s="3"/>
      <c r="I3" s="3"/>
      <c r="J3" s="3"/>
    </row>
    <row r="4" spans="1:10">
      <c r="A4" s="37" t="s">
        <v>144</v>
      </c>
      <c r="B4" s="37"/>
      <c r="C4" s="37"/>
      <c r="D4" s="37"/>
      <c r="E4" s="37"/>
      <c r="F4" s="37"/>
      <c r="G4" s="3"/>
      <c r="H4" s="3"/>
      <c r="I4" s="3"/>
      <c r="J4" s="3"/>
    </row>
    <row r="5" spans="1:10">
      <c r="A5" s="37" t="s">
        <v>145</v>
      </c>
      <c r="B5" s="37"/>
      <c r="C5" s="37"/>
      <c r="D5" s="37"/>
      <c r="E5" s="37"/>
      <c r="F5" s="37"/>
      <c r="G5" s="3"/>
      <c r="H5" s="3"/>
      <c r="I5" s="3"/>
      <c r="J5" s="3"/>
    </row>
    <row r="6" spans="1:10">
      <c r="A6" s="37"/>
      <c r="B6" s="37"/>
      <c r="C6" s="37"/>
      <c r="D6" s="37"/>
      <c r="E6" s="37"/>
      <c r="F6" s="37"/>
      <c r="G6" s="3"/>
      <c r="H6" s="3"/>
      <c r="I6" s="3"/>
      <c r="J6" s="3"/>
    </row>
    <row r="7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A8" s="251"/>
      <c r="B8" s="252" t="s">
        <v>146</v>
      </c>
      <c r="C8" s="252" t="s">
        <v>147</v>
      </c>
      <c r="D8" s="252" t="s">
        <v>147</v>
      </c>
      <c r="E8" s="253"/>
      <c r="F8" s="251"/>
      <c r="G8" s="251"/>
      <c r="H8" s="251"/>
      <c r="I8" s="251"/>
      <c r="J8" s="251"/>
    </row>
    <row r="9" spans="1:10" ht="29.45" customHeight="1">
      <c r="A9" s="254" t="s">
        <v>31</v>
      </c>
      <c r="B9" s="255" t="s">
        <v>148</v>
      </c>
      <c r="C9" s="168" t="s">
        <v>149</v>
      </c>
      <c r="D9" s="169" t="s">
        <v>150</v>
      </c>
      <c r="E9" s="256" t="s">
        <v>155</v>
      </c>
      <c r="F9" s="257"/>
      <c r="G9" s="257"/>
      <c r="H9" s="257"/>
      <c r="I9" s="257"/>
      <c r="J9" s="257"/>
    </row>
    <row r="10" spans="1:10">
      <c r="A10" s="258" t="s">
        <v>10</v>
      </c>
      <c r="B10" s="244">
        <v>-8.0000000000000004E-4</v>
      </c>
      <c r="C10" s="594">
        <v>0.2747</v>
      </c>
      <c r="D10" s="597">
        <v>7.17E-2</v>
      </c>
      <c r="E10" s="259">
        <f>B10*$C$10/$D$10</f>
        <v>-3.064993026499303E-3</v>
      </c>
      <c r="F10" s="3"/>
      <c r="G10" s="3"/>
      <c r="H10" s="260"/>
      <c r="I10" s="3"/>
      <c r="J10" s="3"/>
    </row>
    <row r="11" spans="1:10">
      <c r="A11" s="258" t="s">
        <v>151</v>
      </c>
      <c r="B11" s="244">
        <v>2E-3</v>
      </c>
      <c r="C11" s="595"/>
      <c r="D11" s="598"/>
      <c r="E11" s="259">
        <f>B11*$C$10/$D$10</f>
        <v>7.6624825662482566E-3</v>
      </c>
      <c r="F11" s="3"/>
      <c r="G11" s="3"/>
      <c r="H11" s="260"/>
      <c r="I11" s="3"/>
      <c r="J11" s="3"/>
    </row>
    <row r="12" spans="1:10">
      <c r="A12" s="258" t="s">
        <v>152</v>
      </c>
      <c r="B12" s="244">
        <v>2E-3</v>
      </c>
      <c r="C12" s="595"/>
      <c r="D12" s="598"/>
      <c r="E12" s="259">
        <f>B12*$C$10/$D$10</f>
        <v>7.6624825662482566E-3</v>
      </c>
      <c r="F12" s="3"/>
      <c r="G12" s="3"/>
      <c r="H12" s="260"/>
      <c r="I12" s="3"/>
      <c r="J12" s="3"/>
    </row>
    <row r="13" spans="1:10">
      <c r="A13" s="261" t="s">
        <v>153</v>
      </c>
      <c r="B13" s="262">
        <v>1.2999999999999999E-3</v>
      </c>
      <c r="C13" s="596"/>
      <c r="D13" s="599"/>
      <c r="E13" s="263">
        <f>B13*$C$10/$D$10</f>
        <v>4.9806136680613667E-3</v>
      </c>
      <c r="F13" s="3"/>
      <c r="G13" s="3"/>
      <c r="H13" s="260"/>
      <c r="I13" s="3"/>
      <c r="J13" s="3"/>
    </row>
    <row r="14" spans="1:10">
      <c r="A14" s="13"/>
      <c r="B14" s="13"/>
      <c r="C14" s="264"/>
      <c r="D14" s="264"/>
      <c r="E14" s="264"/>
      <c r="F14" s="13"/>
      <c r="G14" s="13"/>
      <c r="H14" s="13"/>
      <c r="I14" s="13"/>
      <c r="J14" s="13"/>
    </row>
    <row r="15" spans="1:10">
      <c r="A15" s="265" t="s">
        <v>154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3"/>
      <c r="C17" s="3"/>
      <c r="D17" s="166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</sheetData>
  <sheetProtection sheet="1" objects="1" scenarios="1"/>
  <mergeCells count="2">
    <mergeCell ref="C10:C13"/>
    <mergeCell ref="D10:D1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8" sqref="C18"/>
    </sheetView>
  </sheetViews>
  <sheetFormatPr baseColWidth="10" defaultRowHeight="12"/>
  <cols>
    <col min="1" max="1" width="36.6640625" customWidth="1"/>
    <col min="2" max="2" width="23.83203125" customWidth="1"/>
    <col min="3" max="3" width="22.1640625" customWidth="1"/>
    <col min="4" max="4" width="32.1640625" customWidth="1"/>
  </cols>
  <sheetData>
    <row r="1" spans="1:5">
      <c r="A1" s="156" t="s">
        <v>156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spans="1:5">
      <c r="A3" t="s">
        <v>164</v>
      </c>
      <c r="B3" s="3"/>
      <c r="C3" s="3"/>
      <c r="D3" s="3"/>
      <c r="E3" s="3"/>
    </row>
    <row r="4" spans="1:5">
      <c r="A4" t="s">
        <v>157</v>
      </c>
      <c r="B4" s="3"/>
      <c r="C4" s="3"/>
      <c r="D4" s="3"/>
      <c r="E4" s="3"/>
    </row>
    <row r="5" spans="1:5">
      <c r="A5" s="3"/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266" t="s">
        <v>158</v>
      </c>
      <c r="B7" s="3"/>
      <c r="C7" s="3"/>
      <c r="D7" s="3"/>
      <c r="E7" s="3"/>
    </row>
    <row r="8" spans="1:5">
      <c r="A8" s="267" t="s">
        <v>159</v>
      </c>
      <c r="B8" s="267" t="s">
        <v>160</v>
      </c>
      <c r="C8" s="267" t="s">
        <v>160</v>
      </c>
      <c r="D8" s="267"/>
      <c r="E8" s="268"/>
    </row>
    <row r="9" spans="1:5" ht="30" customHeight="1">
      <c r="A9" s="269" t="s">
        <v>161</v>
      </c>
      <c r="B9" s="270" t="s">
        <v>162</v>
      </c>
      <c r="C9" s="271" t="s">
        <v>163</v>
      </c>
      <c r="D9" s="272" t="s">
        <v>134</v>
      </c>
      <c r="E9" s="273"/>
    </row>
    <row r="10" spans="1:5">
      <c r="A10" s="274">
        <v>1.73</v>
      </c>
      <c r="B10" s="275">
        <v>7013</v>
      </c>
      <c r="C10" s="276">
        <v>12095</v>
      </c>
      <c r="D10" s="277">
        <f>A10*B10/C10</f>
        <v>1.0030996279454321</v>
      </c>
      <c r="E10" s="3"/>
    </row>
    <row r="11" spans="1:5">
      <c r="A11" s="3"/>
      <c r="B11" s="3"/>
      <c r="C11" s="3"/>
      <c r="D11" s="3"/>
      <c r="E11" s="3"/>
    </row>
    <row r="12" spans="1:5">
      <c r="A12" s="3"/>
      <c r="B12" s="278"/>
      <c r="C12" s="279"/>
      <c r="D12" s="170"/>
      <c r="E12" s="279"/>
    </row>
  </sheetData>
  <sheetProtection sheet="1" objects="1" scenarios="1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2" sqref="H12"/>
    </sheetView>
  </sheetViews>
  <sheetFormatPr baseColWidth="10" defaultRowHeight="12"/>
  <cols>
    <col min="1" max="1" width="24.33203125" style="327" customWidth="1"/>
    <col min="2" max="5" width="23" customWidth="1"/>
    <col min="6" max="6" width="26.5" customWidth="1"/>
    <col min="7" max="7" width="19.6640625" customWidth="1"/>
  </cols>
  <sheetData>
    <row r="1" spans="1:7">
      <c r="A1" s="325" t="s">
        <v>165</v>
      </c>
      <c r="B1" s="37"/>
      <c r="C1" s="37"/>
      <c r="D1" s="37"/>
      <c r="E1" s="37"/>
      <c r="F1" s="37"/>
      <c r="G1" s="37"/>
    </row>
    <row r="2" spans="1:7" ht="9" customHeight="1">
      <c r="A2" s="42"/>
      <c r="B2" s="37"/>
      <c r="C2" s="37"/>
      <c r="D2" s="37"/>
      <c r="E2" s="37"/>
      <c r="F2" s="37"/>
      <c r="G2" s="37"/>
    </row>
    <row r="3" spans="1:7" ht="9" customHeight="1">
      <c r="A3" s="42"/>
      <c r="B3" s="37"/>
      <c r="C3" s="37"/>
      <c r="D3" s="37"/>
      <c r="E3" s="37"/>
      <c r="F3" s="37"/>
      <c r="G3" s="37"/>
    </row>
    <row r="4" spans="1:7">
      <c r="A4" s="326" t="s">
        <v>166</v>
      </c>
      <c r="B4" s="201"/>
      <c r="C4" s="201"/>
      <c r="D4" s="201"/>
      <c r="E4" s="201"/>
      <c r="F4" s="201"/>
      <c r="G4" s="201"/>
    </row>
    <row r="5" spans="1:7">
      <c r="A5" s="326" t="s">
        <v>167</v>
      </c>
      <c r="B5" s="2"/>
      <c r="C5" s="2"/>
      <c r="D5" s="2"/>
      <c r="E5" s="2"/>
      <c r="F5" s="2"/>
      <c r="G5" s="2"/>
    </row>
    <row r="6" spans="1:7">
      <c r="A6" s="280"/>
      <c r="B6" s="280"/>
      <c r="C6" s="280"/>
      <c r="D6" s="280"/>
      <c r="E6" s="280"/>
      <c r="F6" s="280"/>
      <c r="G6" s="280"/>
    </row>
    <row r="7" spans="1:7" ht="55.15" customHeight="1">
      <c r="A7" s="600" t="s">
        <v>168</v>
      </c>
      <c r="B7" s="600"/>
      <c r="C7" s="600"/>
      <c r="D7" s="600"/>
      <c r="E7" s="600"/>
      <c r="F7" s="600"/>
      <c r="G7" s="600"/>
    </row>
    <row r="8" spans="1:7">
      <c r="A8" s="280"/>
      <c r="B8" s="280"/>
      <c r="C8" s="280"/>
      <c r="D8" s="280"/>
      <c r="E8" s="280"/>
      <c r="F8" s="280"/>
      <c r="G8" s="280"/>
    </row>
    <row r="9" spans="1:7">
      <c r="A9" s="280"/>
      <c r="B9" s="280"/>
      <c r="C9" s="280"/>
      <c r="D9" s="280"/>
      <c r="E9" s="280"/>
      <c r="F9" s="280"/>
      <c r="G9" s="280"/>
    </row>
    <row r="10" spans="1:7" ht="24">
      <c r="A10" s="331" t="s">
        <v>169</v>
      </c>
      <c r="B10" s="108" t="s">
        <v>170</v>
      </c>
      <c r="C10" s="109" t="s">
        <v>171</v>
      </c>
      <c r="D10" s="280"/>
      <c r="E10" s="280"/>
      <c r="F10" s="280"/>
      <c r="G10" s="280"/>
    </row>
    <row r="11" spans="1:7">
      <c r="A11" s="281" t="s">
        <v>172</v>
      </c>
      <c r="B11" s="282">
        <v>0.48</v>
      </c>
      <c r="C11" s="283">
        <v>4.2000000000000003E-2</v>
      </c>
      <c r="D11" s="284" t="s">
        <v>173</v>
      </c>
      <c r="E11" s="280"/>
      <c r="F11" s="280"/>
      <c r="G11" s="280"/>
    </row>
    <row r="12" spans="1:7">
      <c r="A12" s="281" t="s">
        <v>174</v>
      </c>
      <c r="B12" s="282">
        <v>-8.9999999999999998E-4</v>
      </c>
      <c r="C12" s="283">
        <v>-8.9999999999999998E-4</v>
      </c>
      <c r="D12" s="284" t="s">
        <v>173</v>
      </c>
      <c r="E12" s="280"/>
      <c r="F12" s="280"/>
      <c r="G12" s="280"/>
    </row>
    <row r="13" spans="1:7">
      <c r="A13" s="281" t="s">
        <v>175</v>
      </c>
      <c r="B13" s="285"/>
      <c r="C13" s="286"/>
      <c r="D13" s="284" t="s">
        <v>176</v>
      </c>
      <c r="E13" s="280"/>
      <c r="F13" s="3"/>
      <c r="G13" s="280"/>
    </row>
    <row r="14" spans="1:7">
      <c r="A14" s="281" t="s">
        <v>177</v>
      </c>
      <c r="B14" s="285"/>
      <c r="C14" s="286"/>
      <c r="D14" s="284" t="s">
        <v>176</v>
      </c>
      <c r="E14" s="280"/>
      <c r="F14" s="280"/>
      <c r="G14" s="280"/>
    </row>
    <row r="15" spans="1:7">
      <c r="A15" s="281" t="s">
        <v>178</v>
      </c>
      <c r="B15" s="282">
        <v>2E-3</v>
      </c>
      <c r="C15" s="283">
        <v>-0.151</v>
      </c>
      <c r="D15" s="284" t="s">
        <v>173</v>
      </c>
      <c r="E15" s="280"/>
      <c r="F15" s="280"/>
      <c r="G15" s="280"/>
    </row>
    <row r="16" spans="1:7">
      <c r="A16" s="287" t="s">
        <v>179</v>
      </c>
      <c r="B16" s="288">
        <v>-6.4000000000000001E-2</v>
      </c>
      <c r="C16" s="289">
        <v>-1.0999999999999999E-2</v>
      </c>
      <c r="D16" s="284" t="s">
        <v>173</v>
      </c>
      <c r="E16" s="280"/>
      <c r="F16" s="280"/>
      <c r="G16" s="280"/>
    </row>
    <row r="17" spans="1:7">
      <c r="A17" s="281" t="s">
        <v>180</v>
      </c>
      <c r="B17" s="290">
        <f>1-0.505</f>
        <v>0.495</v>
      </c>
      <c r="C17" s="283">
        <f>1-0.505</f>
        <v>0.495</v>
      </c>
      <c r="D17" s="284" t="s">
        <v>181</v>
      </c>
      <c r="E17" s="280"/>
      <c r="F17" s="280"/>
      <c r="G17" s="280"/>
    </row>
    <row r="18" spans="1:7">
      <c r="A18" s="281" t="s">
        <v>182</v>
      </c>
      <c r="B18" s="282">
        <v>2.61</v>
      </c>
      <c r="C18" s="283">
        <v>2.61</v>
      </c>
      <c r="D18" s="284" t="s">
        <v>183</v>
      </c>
      <c r="E18" s="280"/>
      <c r="F18" s="280"/>
      <c r="G18" s="280"/>
    </row>
    <row r="19" spans="1:7">
      <c r="A19" s="291" t="s">
        <v>184</v>
      </c>
      <c r="B19" s="292">
        <v>0.97</v>
      </c>
      <c r="C19" s="289">
        <v>0.97</v>
      </c>
      <c r="D19" s="284" t="s">
        <v>183</v>
      </c>
      <c r="E19" s="280"/>
      <c r="F19" s="280"/>
      <c r="G19" s="280"/>
    </row>
    <row r="20" spans="1:7">
      <c r="A20" s="280"/>
      <c r="B20" s="280"/>
      <c r="C20" s="280"/>
      <c r="D20" s="280"/>
      <c r="E20" s="280"/>
      <c r="F20" s="280"/>
      <c r="G20" s="280"/>
    </row>
    <row r="21" spans="1:7">
      <c r="A21" s="42"/>
      <c r="B21" s="37"/>
      <c r="C21" s="37"/>
      <c r="D21" s="37"/>
      <c r="E21" s="37"/>
      <c r="F21" s="293" t="s">
        <v>185</v>
      </c>
      <c r="G21" s="3"/>
    </row>
    <row r="22" spans="1:7" ht="36">
      <c r="A22" s="294" t="s">
        <v>195</v>
      </c>
      <c r="B22" s="107" t="s">
        <v>186</v>
      </c>
      <c r="C22" s="295" t="s">
        <v>187</v>
      </c>
      <c r="D22" s="109" t="s">
        <v>188</v>
      </c>
      <c r="E22" s="109" t="s">
        <v>189</v>
      </c>
      <c r="F22" s="296" t="s">
        <v>190</v>
      </c>
      <c r="G22" s="12"/>
    </row>
    <row r="23" spans="1:7">
      <c r="A23" s="297">
        <v>1</v>
      </c>
      <c r="B23" s="298">
        <v>1.81</v>
      </c>
      <c r="C23" s="299">
        <v>7.109</v>
      </c>
      <c r="D23" s="300">
        <f>C23/13</f>
        <v>0.54684615384615387</v>
      </c>
      <c r="E23" s="129">
        <v>5.67E-2</v>
      </c>
      <c r="F23" s="301">
        <f>(((B$11+B$15*B$17+B$13*B$18+B$14*B$19)*$D23+((B$12+B$16*B$17)*$B23*$D23))*(1-$E23))</f>
        <v>0.21769489022907229</v>
      </c>
      <c r="G23" s="3"/>
    </row>
    <row r="24" spans="1:7">
      <c r="A24" s="302">
        <v>2</v>
      </c>
      <c r="B24" s="303">
        <v>3.16</v>
      </c>
      <c r="C24" s="304">
        <v>7.2869999999999999</v>
      </c>
      <c r="D24" s="305">
        <f t="shared" ref="D24:D73" si="0">C24/13</f>
        <v>0.56053846153846154</v>
      </c>
      <c r="E24" s="45">
        <v>4.3799999999999999E-2</v>
      </c>
      <c r="F24" s="306">
        <f t="shared" ref="F24:F73" si="1">(((B$11+B$15*B$17+B$13*B$18+B$14*B$19)*$D24+((B$12+B$16*B$17)*$B24*$D24))*(1-$E24))</f>
        <v>0.20262297818874461</v>
      </c>
      <c r="G24" s="3"/>
    </row>
    <row r="25" spans="1:7">
      <c r="A25" s="302">
        <v>3</v>
      </c>
      <c r="B25" s="303">
        <v>2.96</v>
      </c>
      <c r="C25" s="304">
        <v>6.0339999999999998</v>
      </c>
      <c r="D25" s="305">
        <f t="shared" si="0"/>
        <v>0.46415384615384614</v>
      </c>
      <c r="E25" s="45">
        <v>4.0399999999999998E-2</v>
      </c>
      <c r="F25" s="306">
        <f>(((B$11+B$15*B$17+B$13*B$18+B$14*B$19)*$D25+((B$12+B$16*B$17)*$B25*$D25))*(1-$E25))</f>
        <v>0.17128077621880614</v>
      </c>
      <c r="G25" s="3"/>
    </row>
    <row r="26" spans="1:7">
      <c r="A26" s="302">
        <v>4</v>
      </c>
      <c r="B26" s="303">
        <v>2.52</v>
      </c>
      <c r="C26" s="304">
        <v>7.867</v>
      </c>
      <c r="D26" s="305">
        <f t="shared" si="0"/>
        <v>0.60515384615384615</v>
      </c>
      <c r="E26" s="45">
        <v>3.8199999999999998E-2</v>
      </c>
      <c r="F26" s="306">
        <f t="shared" si="1"/>
        <v>0.23216779539731078</v>
      </c>
      <c r="G26" s="3"/>
    </row>
    <row r="27" spans="1:7">
      <c r="A27" s="302">
        <v>5</v>
      </c>
      <c r="B27" s="303">
        <v>2.34</v>
      </c>
      <c r="C27" s="304">
        <v>5.5910000000000002</v>
      </c>
      <c r="D27" s="305">
        <f t="shared" si="0"/>
        <v>0.43007692307692308</v>
      </c>
      <c r="E27" s="45">
        <v>2.7300000000000001E-2</v>
      </c>
      <c r="F27" s="306">
        <f t="shared" si="1"/>
        <v>0.16932259573068925</v>
      </c>
      <c r="G27" s="3"/>
    </row>
    <row r="28" spans="1:7">
      <c r="A28" s="302">
        <v>6</v>
      </c>
      <c r="B28" s="303">
        <v>3.61</v>
      </c>
      <c r="C28" s="304">
        <v>3.9260000000000002</v>
      </c>
      <c r="D28" s="305">
        <f t="shared" si="0"/>
        <v>0.30199999999999999</v>
      </c>
      <c r="E28" s="45">
        <v>2.3599999999999999E-2</v>
      </c>
      <c r="F28" s="306">
        <f t="shared" si="1"/>
        <v>0.10714975754736</v>
      </c>
      <c r="G28" s="3"/>
    </row>
    <row r="29" spans="1:7">
      <c r="A29" s="302">
        <v>7</v>
      </c>
      <c r="B29" s="303">
        <v>3.14</v>
      </c>
      <c r="C29" s="304">
        <v>4.03</v>
      </c>
      <c r="D29" s="305">
        <f t="shared" si="0"/>
        <v>0.31</v>
      </c>
      <c r="E29" s="45">
        <v>2.2599999999999999E-2</v>
      </c>
      <c r="F29" s="306">
        <f t="shared" si="1"/>
        <v>0.1147404342672</v>
      </c>
      <c r="G29" s="3"/>
    </row>
    <row r="30" spans="1:7">
      <c r="A30" s="302">
        <v>8</v>
      </c>
      <c r="B30" s="303">
        <v>3.48</v>
      </c>
      <c r="C30" s="304">
        <v>3.5310000000000001</v>
      </c>
      <c r="D30" s="305">
        <f t="shared" si="0"/>
        <v>0.27161538461538465</v>
      </c>
      <c r="E30" s="45">
        <v>2.1600000000000001E-2</v>
      </c>
      <c r="F30" s="306">
        <f t="shared" si="1"/>
        <v>9.7692228454818467E-2</v>
      </c>
      <c r="G30" s="3"/>
    </row>
    <row r="31" spans="1:7">
      <c r="A31" s="302">
        <v>9</v>
      </c>
      <c r="B31" s="303">
        <v>2.14</v>
      </c>
      <c r="C31" s="304">
        <v>6.74</v>
      </c>
      <c r="D31" s="305">
        <f t="shared" si="0"/>
        <v>0.51846153846153853</v>
      </c>
      <c r="E31" s="45">
        <v>2.12E-2</v>
      </c>
      <c r="F31" s="306">
        <f t="shared" si="1"/>
        <v>0.20870664120812307</v>
      </c>
      <c r="G31" s="3"/>
    </row>
    <row r="32" spans="1:7">
      <c r="A32" s="302">
        <v>10</v>
      </c>
      <c r="B32" s="303">
        <v>2.81</v>
      </c>
      <c r="C32" s="304">
        <v>2.5000000000000001E-2</v>
      </c>
      <c r="D32" s="305">
        <f t="shared" si="0"/>
        <v>1.9230769230769232E-3</v>
      </c>
      <c r="E32" s="45">
        <v>2.0799999999999999E-2</v>
      </c>
      <c r="F32" s="306">
        <f t="shared" si="1"/>
        <v>7.3334585353846142E-4</v>
      </c>
      <c r="G32" s="3"/>
    </row>
    <row r="33" spans="1:7">
      <c r="A33" s="302">
        <v>11</v>
      </c>
      <c r="B33" s="303">
        <v>2.2400000000000002</v>
      </c>
      <c r="C33" s="304">
        <v>1.6120000000000001</v>
      </c>
      <c r="D33" s="305">
        <f t="shared" si="0"/>
        <v>0.12400000000000001</v>
      </c>
      <c r="E33" s="45">
        <v>1.9599999999999999E-2</v>
      </c>
      <c r="F33" s="306">
        <f t="shared" si="1"/>
        <v>4.9601709751680004E-2</v>
      </c>
      <c r="G33" s="3"/>
    </row>
    <row r="34" spans="1:7">
      <c r="A34" s="302">
        <v>12</v>
      </c>
      <c r="B34" s="303">
        <v>2.62</v>
      </c>
      <c r="C34" s="304">
        <v>6.1059999999999999</v>
      </c>
      <c r="D34" s="305">
        <f t="shared" si="0"/>
        <v>0.46969230769230769</v>
      </c>
      <c r="E34" s="45">
        <v>1.84E-2</v>
      </c>
      <c r="F34" s="306">
        <f t="shared" si="1"/>
        <v>0.18240538374675694</v>
      </c>
      <c r="G34" s="3"/>
    </row>
    <row r="35" spans="1:7">
      <c r="A35" s="302">
        <v>13</v>
      </c>
      <c r="B35" s="303">
        <v>2.87</v>
      </c>
      <c r="C35" s="304">
        <v>2.508</v>
      </c>
      <c r="D35" s="305">
        <f t="shared" si="0"/>
        <v>0.19292307692307692</v>
      </c>
      <c r="E35" s="45">
        <v>1.55E-2</v>
      </c>
      <c r="F35" s="306">
        <f t="shared" si="1"/>
        <v>7.3596175058492308E-2</v>
      </c>
      <c r="G35" s="3"/>
    </row>
    <row r="36" spans="1:7">
      <c r="A36" s="302">
        <v>14</v>
      </c>
      <c r="B36" s="303">
        <v>3.31</v>
      </c>
      <c r="C36" s="304">
        <v>1.9750000000000001</v>
      </c>
      <c r="D36" s="305">
        <f t="shared" si="0"/>
        <v>0.15192307692307694</v>
      </c>
      <c r="E36" s="45">
        <v>1.5300000000000001E-2</v>
      </c>
      <c r="F36" s="306">
        <f t="shared" si="1"/>
        <v>5.5822767602423079E-2</v>
      </c>
      <c r="G36" s="3"/>
    </row>
    <row r="37" spans="1:7">
      <c r="A37" s="302">
        <v>15</v>
      </c>
      <c r="B37" s="303">
        <v>2.5499999999999998</v>
      </c>
      <c r="C37" s="304">
        <v>2.2570000000000001</v>
      </c>
      <c r="D37" s="305">
        <f t="shared" si="0"/>
        <v>0.17361538461538462</v>
      </c>
      <c r="E37" s="45">
        <v>1.52E-2</v>
      </c>
      <c r="F37" s="306">
        <f t="shared" si="1"/>
        <v>6.8033402543815388E-2</v>
      </c>
      <c r="G37" s="3"/>
    </row>
    <row r="38" spans="1:7">
      <c r="A38" s="302">
        <v>16</v>
      </c>
      <c r="B38" s="303">
        <v>2.23</v>
      </c>
      <c r="C38" s="304">
        <v>4.3609999999999998</v>
      </c>
      <c r="D38" s="305">
        <f t="shared" si="0"/>
        <v>0.33546153846153842</v>
      </c>
      <c r="E38" s="45">
        <v>1.46E-2</v>
      </c>
      <c r="F38" s="306">
        <f t="shared" si="1"/>
        <v>0.13498129817507998</v>
      </c>
      <c r="G38" s="3"/>
    </row>
    <row r="39" spans="1:7">
      <c r="A39" s="302">
        <v>17</v>
      </c>
      <c r="B39" s="303">
        <v>3.34</v>
      </c>
      <c r="C39" s="304">
        <v>0.215</v>
      </c>
      <c r="D39" s="305">
        <f t="shared" si="0"/>
        <v>1.6538461538461537E-2</v>
      </c>
      <c r="E39" s="45">
        <v>1.26E-2</v>
      </c>
      <c r="F39" s="306">
        <f t="shared" si="1"/>
        <v>6.0776104526769226E-3</v>
      </c>
      <c r="G39" s="3"/>
    </row>
    <row r="40" spans="1:7">
      <c r="A40" s="302">
        <v>18</v>
      </c>
      <c r="B40" s="303">
        <v>3.51</v>
      </c>
      <c r="C40" s="304">
        <v>3.198</v>
      </c>
      <c r="D40" s="305">
        <f t="shared" si="0"/>
        <v>0.246</v>
      </c>
      <c r="E40" s="45">
        <v>1.46E-2</v>
      </c>
      <c r="F40" s="306">
        <f t="shared" si="1"/>
        <v>8.8875209807280003E-2</v>
      </c>
      <c r="G40" s="3"/>
    </row>
    <row r="41" spans="1:7">
      <c r="A41" s="302">
        <v>19</v>
      </c>
      <c r="B41" s="303">
        <v>2.98</v>
      </c>
      <c r="C41" s="304">
        <v>1.659</v>
      </c>
      <c r="D41" s="305">
        <f t="shared" si="0"/>
        <v>0.12761538461538463</v>
      </c>
      <c r="E41" s="45">
        <v>1.3500000000000002E-2</v>
      </c>
      <c r="F41" s="306">
        <f t="shared" si="1"/>
        <v>4.8330361708892308E-2</v>
      </c>
      <c r="G41" s="3"/>
    </row>
    <row r="42" spans="1:7">
      <c r="A42" s="302">
        <v>20</v>
      </c>
      <c r="B42" s="303">
        <v>3.27</v>
      </c>
      <c r="C42" s="304">
        <v>2.5099999999999998</v>
      </c>
      <c r="D42" s="305">
        <f t="shared" si="0"/>
        <v>0.19307692307692306</v>
      </c>
      <c r="E42" s="45">
        <v>1.3100000000000001E-2</v>
      </c>
      <c r="F42" s="306">
        <f>(((B$11+B$15*B$17+B$13*B$18+B$14*B$19)*$D42+((B$12+B$16*B$17)*$B42*$D42))*(1-$E42))</f>
        <v>7.1351202442661521E-2</v>
      </c>
      <c r="G42" s="3"/>
    </row>
    <row r="43" spans="1:7">
      <c r="A43" s="302">
        <v>21</v>
      </c>
      <c r="B43" s="303">
        <v>3.46</v>
      </c>
      <c r="C43" s="304">
        <v>2.097</v>
      </c>
      <c r="D43" s="305">
        <f t="shared" si="0"/>
        <v>0.16130769230769232</v>
      </c>
      <c r="E43" s="45">
        <v>1.2800000000000001E-2</v>
      </c>
      <c r="F43" s="306">
        <f t="shared" si="1"/>
        <v>5.8643319760836927E-2</v>
      </c>
      <c r="G43" s="3"/>
    </row>
    <row r="44" spans="1:7">
      <c r="A44" s="302">
        <v>22</v>
      </c>
      <c r="B44" s="303">
        <v>3.24</v>
      </c>
      <c r="C44" s="304">
        <v>2.9529999999999998</v>
      </c>
      <c r="D44" s="305">
        <f t="shared" si="0"/>
        <v>0.22715384615384615</v>
      </c>
      <c r="E44" s="45">
        <v>1.24E-2</v>
      </c>
      <c r="F44" s="306">
        <f t="shared" si="1"/>
        <v>8.4223071362326166E-2</v>
      </c>
      <c r="G44" s="3"/>
    </row>
    <row r="45" spans="1:7">
      <c r="A45" s="302">
        <v>23</v>
      </c>
      <c r="B45" s="303">
        <v>3.36</v>
      </c>
      <c r="C45" s="304">
        <v>2.9630000000000001</v>
      </c>
      <c r="D45" s="305">
        <f t="shared" si="0"/>
        <v>0.22792307692307692</v>
      </c>
      <c r="E45" s="45">
        <v>1.23E-2</v>
      </c>
      <c r="F45" s="306">
        <f t="shared" si="1"/>
        <v>8.363671250908615E-2</v>
      </c>
      <c r="G45" s="3"/>
    </row>
    <row r="46" spans="1:7">
      <c r="A46" s="302">
        <v>24</v>
      </c>
      <c r="B46" s="303">
        <v>3.53</v>
      </c>
      <c r="C46" s="304">
        <v>3.11</v>
      </c>
      <c r="D46" s="305">
        <f t="shared" si="0"/>
        <v>0.23923076923076922</v>
      </c>
      <c r="E46" s="45">
        <v>1.2E-2</v>
      </c>
      <c r="F46" s="306">
        <f t="shared" si="1"/>
        <v>8.6503647335999995E-2</v>
      </c>
      <c r="G46" s="3"/>
    </row>
    <row r="47" spans="1:7">
      <c r="A47" s="302">
        <v>25</v>
      </c>
      <c r="B47" s="303">
        <v>2.68</v>
      </c>
      <c r="C47" s="304">
        <v>2.327</v>
      </c>
      <c r="D47" s="305">
        <f t="shared" si="0"/>
        <v>0.17899999999999999</v>
      </c>
      <c r="E47" s="45">
        <v>1.1699999999999999E-2</v>
      </c>
      <c r="F47" s="306">
        <f t="shared" si="1"/>
        <v>6.9643457590919985E-2</v>
      </c>
      <c r="G47" s="3"/>
    </row>
    <row r="48" spans="1:7">
      <c r="A48" s="302">
        <v>26</v>
      </c>
      <c r="B48" s="303">
        <v>3.96</v>
      </c>
      <c r="C48" s="304">
        <v>3.2360000000000002</v>
      </c>
      <c r="D48" s="305">
        <f t="shared" si="0"/>
        <v>0.24892307692307694</v>
      </c>
      <c r="E48" s="45">
        <v>1.1299999999999999E-2</v>
      </c>
      <c r="F48" s="306">
        <f t="shared" si="1"/>
        <v>8.6624210891556919E-2</v>
      </c>
      <c r="G48" s="3"/>
    </row>
    <row r="49" spans="1:7">
      <c r="A49" s="302">
        <v>27</v>
      </c>
      <c r="B49" s="303">
        <v>2.33</v>
      </c>
      <c r="C49" s="304">
        <v>3.036</v>
      </c>
      <c r="D49" s="305">
        <f t="shared" si="0"/>
        <v>0.23353846153846153</v>
      </c>
      <c r="E49" s="45">
        <v>1.1200000000000002E-2</v>
      </c>
      <c r="F49" s="306">
        <f t="shared" si="1"/>
        <v>9.3541896996036905E-2</v>
      </c>
      <c r="G49" s="3"/>
    </row>
    <row r="50" spans="1:7">
      <c r="A50" s="302">
        <v>28</v>
      </c>
      <c r="B50" s="303">
        <v>3.28</v>
      </c>
      <c r="C50" s="304">
        <v>3.2250000000000001</v>
      </c>
      <c r="D50" s="305">
        <f t="shared" si="0"/>
        <v>0.24807692307692308</v>
      </c>
      <c r="E50" s="45">
        <v>1.1200000000000002E-2</v>
      </c>
      <c r="F50" s="306">
        <f t="shared" si="1"/>
        <v>9.1772924699076927E-2</v>
      </c>
      <c r="G50" s="3"/>
    </row>
    <row r="51" spans="1:7">
      <c r="A51" s="302">
        <v>29</v>
      </c>
      <c r="B51" s="303">
        <v>3.67</v>
      </c>
      <c r="C51" s="304">
        <v>3.8010000000000002</v>
      </c>
      <c r="D51" s="305">
        <f t="shared" si="0"/>
        <v>0.29238461538461541</v>
      </c>
      <c r="E51" s="45">
        <v>1.0800000000000001E-2</v>
      </c>
      <c r="F51" s="306">
        <f t="shared" si="1"/>
        <v>0.10453277721483692</v>
      </c>
      <c r="G51" s="3"/>
    </row>
    <row r="52" spans="1:7">
      <c r="A52" s="302">
        <v>30</v>
      </c>
      <c r="B52" s="303">
        <v>3.45</v>
      </c>
      <c r="C52" s="304">
        <v>3.0790000000000002</v>
      </c>
      <c r="D52" s="305">
        <f t="shared" si="0"/>
        <v>0.23684615384615387</v>
      </c>
      <c r="E52" s="45">
        <v>1.0800000000000001E-2</v>
      </c>
      <c r="F52" s="306">
        <f t="shared" si="1"/>
        <v>8.63560590204E-2</v>
      </c>
      <c r="G52" s="3"/>
    </row>
    <row r="53" spans="1:7">
      <c r="A53" s="302">
        <v>31</v>
      </c>
      <c r="B53" s="303">
        <v>3.02</v>
      </c>
      <c r="C53" s="304">
        <v>3.12</v>
      </c>
      <c r="D53" s="305">
        <f t="shared" si="0"/>
        <v>0.24000000000000002</v>
      </c>
      <c r="E53" s="45">
        <v>1.06E-2</v>
      </c>
      <c r="F53" s="306">
        <f t="shared" si="1"/>
        <v>9.0850285670399988E-2</v>
      </c>
      <c r="G53" s="3"/>
    </row>
    <row r="54" spans="1:7">
      <c r="A54" s="302">
        <v>32</v>
      </c>
      <c r="B54" s="303">
        <v>3.19</v>
      </c>
      <c r="C54" s="304">
        <v>2.2789999999999999</v>
      </c>
      <c r="D54" s="305">
        <f t="shared" si="0"/>
        <v>0.1753076923076923</v>
      </c>
      <c r="E54" s="45">
        <v>1.06E-2</v>
      </c>
      <c r="F54" s="306">
        <f t="shared" si="1"/>
        <v>6.5400807675960002E-2</v>
      </c>
      <c r="G54" s="3"/>
    </row>
    <row r="55" spans="1:7">
      <c r="A55" s="302">
        <v>33</v>
      </c>
      <c r="B55" s="303">
        <v>2.79</v>
      </c>
      <c r="C55" s="307">
        <v>0</v>
      </c>
      <c r="D55" s="308">
        <f t="shared" si="0"/>
        <v>0</v>
      </c>
      <c r="E55" s="309">
        <v>9.8999999999999991E-3</v>
      </c>
      <c r="F55" s="310"/>
      <c r="G55" s="3"/>
    </row>
    <row r="56" spans="1:7">
      <c r="A56" s="302">
        <v>34</v>
      </c>
      <c r="B56" s="303">
        <v>2.85</v>
      </c>
      <c r="C56" s="304">
        <v>3.7490000000000001</v>
      </c>
      <c r="D56" s="305">
        <f t="shared" si="0"/>
        <v>0.28838461538461541</v>
      </c>
      <c r="E56" s="45">
        <v>9.4999999999999998E-3</v>
      </c>
      <c r="F56" s="306">
        <f t="shared" si="1"/>
        <v>0.11086937843665386</v>
      </c>
      <c r="G56" s="3"/>
    </row>
    <row r="57" spans="1:7">
      <c r="A57" s="302">
        <v>35</v>
      </c>
      <c r="B57" s="303">
        <v>2.9</v>
      </c>
      <c r="C57" s="304">
        <v>2.6480000000000001</v>
      </c>
      <c r="D57" s="305">
        <f t="shared" si="0"/>
        <v>0.2036923076923077</v>
      </c>
      <c r="E57" s="45">
        <v>8.8999999999999999E-3</v>
      </c>
      <c r="F57" s="306">
        <f t="shared" si="1"/>
        <v>7.8028020974030762E-2</v>
      </c>
      <c r="G57" s="3"/>
    </row>
    <row r="58" spans="1:7">
      <c r="A58" s="302">
        <v>36</v>
      </c>
      <c r="B58" s="303">
        <v>2.71</v>
      </c>
      <c r="C58" s="304">
        <v>1.641</v>
      </c>
      <c r="D58" s="305">
        <f t="shared" si="0"/>
        <v>0.12623076923076923</v>
      </c>
      <c r="E58" s="45">
        <v>9.7000000000000003E-3</v>
      </c>
      <c r="F58" s="306">
        <f t="shared" si="1"/>
        <v>4.9089761081681532E-2</v>
      </c>
      <c r="G58" s="3"/>
    </row>
    <row r="59" spans="1:7">
      <c r="A59" s="302">
        <v>37</v>
      </c>
      <c r="B59" s="303">
        <v>2.4300000000000002</v>
      </c>
      <c r="C59" s="304">
        <v>1.472</v>
      </c>
      <c r="D59" s="305">
        <f t="shared" si="0"/>
        <v>0.11323076923076923</v>
      </c>
      <c r="E59" s="45">
        <v>9.3999999999999986E-3</v>
      </c>
      <c r="F59" s="306">
        <f t="shared" si="1"/>
        <v>4.507077014784E-2</v>
      </c>
      <c r="G59" s="3"/>
    </row>
    <row r="60" spans="1:7">
      <c r="A60" s="302">
        <v>38</v>
      </c>
      <c r="B60" s="303">
        <v>3.4</v>
      </c>
      <c r="C60" s="304">
        <v>0.875</v>
      </c>
      <c r="D60" s="305">
        <f t="shared" si="0"/>
        <v>6.7307692307692304E-2</v>
      </c>
      <c r="E60" s="45">
        <v>8.8999999999999999E-3</v>
      </c>
      <c r="F60" s="306">
        <f t="shared" si="1"/>
        <v>2.4696744409615383E-2</v>
      </c>
      <c r="G60" s="3"/>
    </row>
    <row r="61" spans="1:7">
      <c r="A61" s="302">
        <v>39</v>
      </c>
      <c r="B61" s="303">
        <v>3</v>
      </c>
      <c r="C61" s="304">
        <v>1.8740000000000001</v>
      </c>
      <c r="D61" s="305">
        <f t="shared" si="0"/>
        <v>0.14415384615384616</v>
      </c>
      <c r="E61" s="45">
        <v>8.8999999999999999E-3</v>
      </c>
      <c r="F61" s="306">
        <f t="shared" si="1"/>
        <v>5.4755263580769237E-2</v>
      </c>
      <c r="G61" s="3"/>
    </row>
    <row r="62" spans="1:7">
      <c r="A62" s="302">
        <v>40</v>
      </c>
      <c r="B62" s="303">
        <v>3.38</v>
      </c>
      <c r="C62" s="304">
        <v>1.4079999999999999</v>
      </c>
      <c r="D62" s="305">
        <f t="shared" si="0"/>
        <v>0.1083076923076923</v>
      </c>
      <c r="E62" s="45">
        <v>8.8999999999999999E-3</v>
      </c>
      <c r="F62" s="306">
        <f t="shared" si="1"/>
        <v>3.9810535051421535E-2</v>
      </c>
      <c r="G62" s="3"/>
    </row>
    <row r="63" spans="1:7">
      <c r="A63" s="302">
        <v>41</v>
      </c>
      <c r="B63" s="303">
        <v>3.64</v>
      </c>
      <c r="C63" s="304">
        <v>1.4650000000000001</v>
      </c>
      <c r="D63" s="305">
        <f t="shared" si="0"/>
        <v>0.1126923076923077</v>
      </c>
      <c r="E63" s="45">
        <v>8.3999999999999995E-3</v>
      </c>
      <c r="F63" s="306">
        <f t="shared" si="1"/>
        <v>4.0496504797476927E-2</v>
      </c>
      <c r="G63" s="3"/>
    </row>
    <row r="64" spans="1:7">
      <c r="A64" s="302">
        <v>42</v>
      </c>
      <c r="B64" s="303">
        <v>2.5499999999999998</v>
      </c>
      <c r="C64" s="304">
        <v>1.714</v>
      </c>
      <c r="D64" s="305">
        <f t="shared" si="0"/>
        <v>0.13184615384615384</v>
      </c>
      <c r="E64" s="45">
        <v>8.3000000000000001E-3</v>
      </c>
      <c r="F64" s="306">
        <f t="shared" si="1"/>
        <v>5.2027591733215375E-2</v>
      </c>
      <c r="G64" s="3"/>
    </row>
    <row r="65" spans="1:7">
      <c r="A65" s="302">
        <v>43</v>
      </c>
      <c r="B65" s="303">
        <v>2.82</v>
      </c>
      <c r="C65" s="304">
        <v>2.9249999999999998</v>
      </c>
      <c r="D65" s="305">
        <f t="shared" si="0"/>
        <v>0.22499999999999998</v>
      </c>
      <c r="E65" s="45">
        <v>8.0000000000000002E-3</v>
      </c>
      <c r="F65" s="306">
        <f t="shared" si="1"/>
        <v>8.6850334079999994E-2</v>
      </c>
      <c r="G65" s="3"/>
    </row>
    <row r="66" spans="1:7">
      <c r="A66" s="302">
        <v>44</v>
      </c>
      <c r="B66" s="303">
        <v>3.21</v>
      </c>
      <c r="C66" s="304">
        <v>1.71</v>
      </c>
      <c r="D66" s="305">
        <f t="shared" si="0"/>
        <v>0.13153846153846155</v>
      </c>
      <c r="E66" s="45">
        <v>8.3000000000000001E-3</v>
      </c>
      <c r="F66" s="306">
        <f t="shared" si="1"/>
        <v>4.9101204647492305E-2</v>
      </c>
      <c r="G66" s="3"/>
    </row>
    <row r="67" spans="1:7">
      <c r="A67" s="302">
        <v>45</v>
      </c>
      <c r="B67" s="303">
        <v>3.14</v>
      </c>
      <c r="C67" s="304">
        <v>1.425</v>
      </c>
      <c r="D67" s="305">
        <f t="shared" si="0"/>
        <v>0.10961538461538461</v>
      </c>
      <c r="E67" s="45">
        <v>7.8000000000000005E-3</v>
      </c>
      <c r="F67" s="306">
        <f t="shared" si="1"/>
        <v>4.1186339537538461E-2</v>
      </c>
      <c r="G67" s="3"/>
    </row>
    <row r="68" spans="1:7">
      <c r="A68" s="302">
        <v>46</v>
      </c>
      <c r="B68" s="303">
        <v>2.75</v>
      </c>
      <c r="C68" s="304">
        <v>2E-3</v>
      </c>
      <c r="D68" s="305">
        <f t="shared" si="0"/>
        <v>1.5384615384615385E-4</v>
      </c>
      <c r="E68" s="45">
        <v>7.6E-3</v>
      </c>
      <c r="F68" s="306">
        <f t="shared" si="1"/>
        <v>5.9756984307692301E-5</v>
      </c>
      <c r="G68" s="3"/>
    </row>
    <row r="69" spans="1:7">
      <c r="A69" s="302">
        <v>47</v>
      </c>
      <c r="B69" s="303">
        <v>3.01</v>
      </c>
      <c r="C69" s="304">
        <v>1.454</v>
      </c>
      <c r="D69" s="305">
        <f t="shared" si="0"/>
        <v>0.11184615384615385</v>
      </c>
      <c r="E69" s="45">
        <v>7.3000000000000001E-3</v>
      </c>
      <c r="F69" s="306">
        <f t="shared" si="1"/>
        <v>4.2515950212027691E-2</v>
      </c>
      <c r="G69" s="3"/>
    </row>
    <row r="70" spans="1:7">
      <c r="A70" s="302">
        <v>48</v>
      </c>
      <c r="B70" s="303">
        <v>3.34</v>
      </c>
      <c r="C70" s="304">
        <v>2.52</v>
      </c>
      <c r="D70" s="305">
        <f t="shared" si="0"/>
        <v>0.19384615384615383</v>
      </c>
      <c r="E70" s="45">
        <v>7.4999999999999997E-3</v>
      </c>
      <c r="F70" s="306">
        <f t="shared" si="1"/>
        <v>7.160318385230767E-2</v>
      </c>
      <c r="G70" s="3"/>
    </row>
    <row r="71" spans="1:7">
      <c r="A71" s="302">
        <v>49</v>
      </c>
      <c r="B71" s="303">
        <v>3.4</v>
      </c>
      <c r="C71" s="304">
        <v>2.5670000000000002</v>
      </c>
      <c r="D71" s="305">
        <f t="shared" si="0"/>
        <v>0.19746153846153847</v>
      </c>
      <c r="E71" s="45">
        <v>7.4000000000000003E-3</v>
      </c>
      <c r="F71" s="306">
        <f t="shared" si="1"/>
        <v>7.2562847608892325E-2</v>
      </c>
      <c r="G71" s="3"/>
    </row>
    <row r="72" spans="1:7">
      <c r="A72" s="302">
        <v>50</v>
      </c>
      <c r="B72" s="303">
        <v>1.77</v>
      </c>
      <c r="C72" s="307">
        <v>0</v>
      </c>
      <c r="D72" s="308">
        <f t="shared" si="0"/>
        <v>0</v>
      </c>
      <c r="E72" s="309">
        <v>6.7000000000000002E-3</v>
      </c>
      <c r="F72" s="310"/>
      <c r="G72" s="3"/>
    </row>
    <row r="73" spans="1:7">
      <c r="A73" s="311" t="s">
        <v>191</v>
      </c>
      <c r="B73" s="312">
        <v>2.68</v>
      </c>
      <c r="C73" s="313">
        <v>0.64500000000000002</v>
      </c>
      <c r="D73" s="314">
        <f t="shared" si="0"/>
        <v>4.9615384615384617E-2</v>
      </c>
      <c r="E73" s="315">
        <v>0.2429</v>
      </c>
      <c r="F73" s="316">
        <f t="shared" si="1"/>
        <v>1.4787954531553847E-2</v>
      </c>
      <c r="G73" s="3"/>
    </row>
    <row r="74" spans="1:7">
      <c r="A74" s="317" t="s">
        <v>192</v>
      </c>
      <c r="B74" s="318"/>
      <c r="C74" s="319"/>
      <c r="D74" s="320"/>
      <c r="E74" s="321">
        <f>SUM(E23:E73)</f>
        <v>1.0006000000000002</v>
      </c>
      <c r="F74" s="322">
        <f>AVERAGE(F23:F54,F56:F71)</f>
        <v>8.6700831713502666E-2</v>
      </c>
      <c r="G74" s="3"/>
    </row>
    <row r="75" spans="1:7">
      <c r="E75" s="3"/>
      <c r="F75" s="3"/>
      <c r="G75" s="3"/>
    </row>
    <row r="76" spans="1:7">
      <c r="A76" s="328" t="s">
        <v>193</v>
      </c>
      <c r="B76" s="323"/>
      <c r="C76" s="323"/>
      <c r="D76" s="323"/>
      <c r="E76" s="323"/>
      <c r="F76" s="323"/>
      <c r="G76" s="13"/>
    </row>
    <row r="77" spans="1:7">
      <c r="A77" s="329" t="s">
        <v>194</v>
      </c>
      <c r="B77" s="324"/>
      <c r="C77" s="324"/>
      <c r="D77" s="324"/>
      <c r="E77" s="324"/>
      <c r="F77" s="34"/>
      <c r="G77" s="13"/>
    </row>
    <row r="78" spans="1:7">
      <c r="A78" s="330"/>
      <c r="B78" s="3"/>
      <c r="C78" s="3"/>
      <c r="D78" s="3"/>
      <c r="E78" s="3"/>
      <c r="F78" s="3"/>
      <c r="G78" s="3"/>
    </row>
    <row r="79" spans="1:7">
      <c r="A79" s="330"/>
      <c r="B79" s="3"/>
      <c r="C79" s="3"/>
      <c r="D79" s="3"/>
      <c r="E79" s="3"/>
      <c r="F79" s="3"/>
      <c r="G79" s="3"/>
    </row>
    <row r="80" spans="1:7">
      <c r="A80" s="330"/>
      <c r="B80" s="3"/>
      <c r="C80" s="3"/>
      <c r="D80" s="3"/>
      <c r="E80" s="3"/>
      <c r="F80" s="3"/>
      <c r="G80" s="3"/>
    </row>
    <row r="81" spans="1:7">
      <c r="A81" s="330"/>
      <c r="B81" s="3"/>
      <c r="C81" s="3"/>
      <c r="D81" s="3"/>
      <c r="E81" s="3"/>
      <c r="F81" s="3"/>
      <c r="G81" s="3"/>
    </row>
  </sheetData>
  <sheetProtection sheet="1" objects="1" scenarios="1"/>
  <mergeCells count="1">
    <mergeCell ref="A7:G7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0" sqref="G40:G41"/>
    </sheetView>
  </sheetViews>
  <sheetFormatPr baseColWidth="10" defaultRowHeight="12"/>
  <cols>
    <col min="1" max="1" width="31.33203125" customWidth="1"/>
    <col min="2" max="2" width="13.6640625" customWidth="1"/>
    <col min="3" max="3" width="14.83203125" customWidth="1"/>
    <col min="5" max="5" width="13.6640625" customWidth="1"/>
    <col min="7" max="8" width="18" customWidth="1"/>
    <col min="12" max="13" width="12.83203125" customWidth="1"/>
  </cols>
  <sheetData>
    <row r="1" spans="1:16">
      <c r="A1" s="156" t="s">
        <v>196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3"/>
      <c r="B2" s="3"/>
      <c r="C2" s="3"/>
      <c r="D2" s="3"/>
      <c r="E2" s="3"/>
      <c r="F2" s="3"/>
      <c r="G2" s="3"/>
      <c r="H2" s="166"/>
      <c r="I2" s="166"/>
      <c r="J2" s="166"/>
      <c r="K2" s="166"/>
      <c r="L2" s="166"/>
      <c r="M2" s="166"/>
      <c r="N2" s="166"/>
      <c r="O2" s="3"/>
      <c r="P2" s="3"/>
    </row>
    <row r="3" spans="1:16">
      <c r="A3" s="3"/>
      <c r="B3" s="3"/>
      <c r="C3" s="3"/>
      <c r="D3" s="3"/>
      <c r="E3" s="3"/>
      <c r="F3" s="3"/>
      <c r="G3" s="3"/>
      <c r="H3" s="166"/>
      <c r="I3" s="166"/>
      <c r="J3" s="166"/>
      <c r="K3" s="166"/>
      <c r="L3" s="166"/>
      <c r="M3" s="166"/>
      <c r="N3" s="166"/>
      <c r="O3" s="3"/>
      <c r="P3" s="3"/>
    </row>
    <row r="4" spans="1:16">
      <c r="A4" s="3" t="s">
        <v>197</v>
      </c>
      <c r="B4" s="3"/>
      <c r="C4" s="3"/>
      <c r="D4" s="3"/>
      <c r="E4" s="3"/>
      <c r="F4" s="3"/>
      <c r="G4" s="3"/>
      <c r="H4" s="166"/>
      <c r="I4" s="332"/>
      <c r="J4" s="166"/>
      <c r="K4" s="166"/>
      <c r="L4" s="166"/>
      <c r="M4" s="166"/>
      <c r="N4" s="166"/>
      <c r="O4" s="166"/>
      <c r="P4" s="3"/>
    </row>
    <row r="5" spans="1:16">
      <c r="A5" s="3"/>
      <c r="B5" s="3"/>
      <c r="C5" s="3"/>
      <c r="D5" s="3"/>
      <c r="E5" s="3"/>
      <c r="F5" s="3"/>
      <c r="G5" s="3"/>
      <c r="H5" s="166"/>
      <c r="I5" s="332"/>
      <c r="J5" s="166"/>
      <c r="K5" s="166"/>
      <c r="L5" s="166"/>
      <c r="M5" s="166"/>
      <c r="N5" s="166"/>
      <c r="O5" s="166"/>
      <c r="P5" s="3"/>
    </row>
    <row r="6" spans="1:16">
      <c r="A6" s="155"/>
      <c r="B6" s="3"/>
      <c r="C6" s="3"/>
      <c r="D6" s="3"/>
      <c r="E6" s="3"/>
      <c r="F6" s="3"/>
      <c r="G6" s="3"/>
      <c r="H6" s="166"/>
      <c r="I6" s="166"/>
      <c r="J6" s="166"/>
      <c r="K6" s="166"/>
      <c r="L6" s="166"/>
      <c r="M6" s="166"/>
      <c r="N6" s="166"/>
      <c r="O6" s="166"/>
      <c r="P6" s="3"/>
    </row>
    <row r="7" spans="1:16">
      <c r="A7" s="333" t="s">
        <v>198</v>
      </c>
      <c r="B7" s="271" t="s">
        <v>199</v>
      </c>
      <c r="C7" s="3"/>
      <c r="D7" s="3"/>
      <c r="E7" s="3"/>
      <c r="F7" s="3"/>
      <c r="G7" s="3"/>
      <c r="H7" s="166"/>
      <c r="I7" s="166"/>
      <c r="J7" s="166"/>
      <c r="K7" s="166"/>
      <c r="L7" s="166"/>
      <c r="M7" s="166"/>
      <c r="N7" s="166"/>
      <c r="O7" s="166"/>
      <c r="P7" s="3"/>
    </row>
    <row r="8" spans="1:16">
      <c r="A8" s="334" t="s">
        <v>200</v>
      </c>
      <c r="B8" s="335">
        <v>0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</row>
    <row r="9" spans="1:16">
      <c r="A9" s="336" t="s">
        <v>201</v>
      </c>
      <c r="B9" s="337">
        <v>2.9000000000000001E-2</v>
      </c>
      <c r="C9" s="3"/>
      <c r="D9" s="3"/>
      <c r="E9" s="3"/>
      <c r="F9" s="3"/>
      <c r="G9" s="3"/>
      <c r="H9" s="166"/>
      <c r="I9" s="166"/>
      <c r="J9" s="166"/>
      <c r="K9" s="166"/>
      <c r="L9" s="166"/>
      <c r="M9" s="166"/>
      <c r="N9" s="166"/>
      <c r="O9" s="166"/>
      <c r="P9" s="3"/>
    </row>
    <row r="10" spans="1:16">
      <c r="A10" s="336" t="s">
        <v>202</v>
      </c>
      <c r="B10" s="337">
        <v>-5.1999999999999998E-2</v>
      </c>
      <c r="C10" s="3"/>
      <c r="D10" s="3"/>
      <c r="E10" s="3"/>
      <c r="F10" s="3"/>
      <c r="G10" s="3"/>
      <c r="H10" s="166"/>
      <c r="I10" s="166"/>
      <c r="J10" s="166"/>
      <c r="K10" s="166"/>
      <c r="L10" s="166"/>
      <c r="M10" s="166"/>
      <c r="N10" s="166"/>
      <c r="O10" s="166"/>
      <c r="P10" s="3"/>
    </row>
    <row r="11" spans="1:16">
      <c r="A11" s="336" t="s">
        <v>203</v>
      </c>
      <c r="B11" s="337">
        <v>-1.6E-2</v>
      </c>
      <c r="C11" s="3"/>
      <c r="D11" s="3"/>
      <c r="E11" s="3"/>
      <c r="F11" s="3"/>
      <c r="G11" s="3"/>
      <c r="H11" s="166"/>
      <c r="I11" s="166"/>
      <c r="J11" s="166"/>
      <c r="K11" s="166"/>
      <c r="L11" s="166"/>
      <c r="M11" s="166"/>
      <c r="N11" s="166"/>
      <c r="O11" s="166"/>
      <c r="P11" s="3"/>
    </row>
    <row r="12" spans="1:16">
      <c r="A12" s="338" t="s">
        <v>204</v>
      </c>
      <c r="B12" s="339">
        <v>4.1000000000000002E-2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40" t="s">
        <v>205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166"/>
      <c r="J14" s="166"/>
      <c r="K14" s="166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5"/>
      <c r="G15" s="14"/>
      <c r="H15" s="3"/>
      <c r="I15" s="14"/>
      <c r="J15" s="14"/>
      <c r="K15" s="166"/>
      <c r="L15" s="3"/>
      <c r="M15" s="3"/>
      <c r="N15" s="3"/>
      <c r="O15" s="3"/>
      <c r="P15" s="3"/>
    </row>
    <row r="16" spans="1:16">
      <c r="A16" s="264"/>
      <c r="B16" s="341" t="s">
        <v>206</v>
      </c>
      <c r="C16" s="341" t="s">
        <v>207</v>
      </c>
      <c r="D16" s="341" t="s">
        <v>208</v>
      </c>
      <c r="E16" s="341"/>
      <c r="F16" s="264"/>
      <c r="G16" s="342"/>
      <c r="H16" s="342"/>
      <c r="I16" s="342"/>
      <c r="J16" s="342"/>
      <c r="K16" s="343"/>
      <c r="L16" s="13"/>
      <c r="M16" s="13"/>
      <c r="N16" s="13"/>
      <c r="O16" s="13"/>
      <c r="P16" s="13"/>
    </row>
    <row r="17" spans="1:16" ht="24">
      <c r="A17" s="236" t="s">
        <v>209</v>
      </c>
      <c r="B17" s="167" t="s">
        <v>210</v>
      </c>
      <c r="C17" s="168" t="s">
        <v>211</v>
      </c>
      <c r="D17" s="168" t="s">
        <v>212</v>
      </c>
      <c r="E17" s="272" t="s">
        <v>213</v>
      </c>
      <c r="F17" s="344"/>
      <c r="G17" s="256" t="s">
        <v>214</v>
      </c>
      <c r="H17" s="256" t="s">
        <v>215</v>
      </c>
      <c r="I17" s="345"/>
      <c r="J17" s="346"/>
      <c r="K17" s="237"/>
      <c r="L17" s="347"/>
      <c r="M17" s="347"/>
      <c r="N17" s="347"/>
      <c r="O17" s="347"/>
      <c r="P17" s="347"/>
    </row>
    <row r="18" spans="1:16">
      <c r="A18" s="348" t="s">
        <v>216</v>
      </c>
      <c r="B18" s="349">
        <f>M28</f>
        <v>4.3420351624933406E-2</v>
      </c>
      <c r="C18" s="350">
        <v>290</v>
      </c>
      <c r="D18" s="14">
        <v>0</v>
      </c>
      <c r="E18" s="351">
        <f>O28</f>
        <v>6.1349693251533744E-3</v>
      </c>
      <c r="F18" s="336"/>
      <c r="G18" s="352">
        <f>($B$9+$B$10*D18+$B$11*E18+$B$12*D18*E18)*C18/1000*(1-B18)</f>
        <v>8.0176046000830191E-3</v>
      </c>
      <c r="H18" s="352">
        <f>G18*(1-$B$8)</f>
        <v>8.0176046000830191E-3</v>
      </c>
      <c r="I18" s="353"/>
      <c r="J18" s="14"/>
      <c r="K18" s="166"/>
      <c r="L18" s="3"/>
      <c r="M18" s="3"/>
      <c r="N18" s="3"/>
      <c r="O18" s="3"/>
      <c r="P18" s="3"/>
    </row>
    <row r="19" spans="1:16">
      <c r="A19" s="348" t="s">
        <v>217</v>
      </c>
      <c r="B19" s="349">
        <f>M29</f>
        <v>0.26624933404368673</v>
      </c>
      <c r="C19" s="350">
        <v>3332</v>
      </c>
      <c r="D19" s="14">
        <v>0</v>
      </c>
      <c r="E19" s="351">
        <f>O29</f>
        <v>6.9034517258629316E-2</v>
      </c>
      <c r="F19" s="336"/>
      <c r="G19" s="354">
        <f>($B$9+$B$10*D19+$B$11*E19+$B$12*D19*E19)*C19/1000*(1-B19)</f>
        <v>6.8200386743984681E-2</v>
      </c>
      <c r="H19" s="354">
        <f t="shared" ref="H19:H21" si="0">G19*(1-$B$8)</f>
        <v>6.8200386743984681E-2</v>
      </c>
      <c r="I19" s="353"/>
      <c r="J19" s="14"/>
      <c r="K19" s="166"/>
      <c r="L19" s="3"/>
      <c r="M19" s="3"/>
      <c r="N19" s="3"/>
      <c r="O19" s="3"/>
      <c r="P19" s="3"/>
    </row>
    <row r="20" spans="1:16">
      <c r="A20" s="348" t="s">
        <v>218</v>
      </c>
      <c r="B20" s="349">
        <f>M31</f>
        <v>0.1778103356419819</v>
      </c>
      <c r="C20" s="350">
        <v>5959</v>
      </c>
      <c r="D20" s="14">
        <v>1</v>
      </c>
      <c r="E20" s="351">
        <f>O31</f>
        <v>0</v>
      </c>
      <c r="F20" s="336"/>
      <c r="G20" s="354">
        <f>($B$9+$B$10*D20+$B$11*E20+$B$12*D20*E20)*C20/1000*(1-B20)</f>
        <v>-0.11268684882791688</v>
      </c>
      <c r="H20" s="354">
        <f t="shared" si="0"/>
        <v>-0.11268684882791688</v>
      </c>
      <c r="I20" s="355"/>
      <c r="J20" s="5"/>
      <c r="K20" s="3"/>
      <c r="L20" s="3"/>
      <c r="M20" s="3"/>
      <c r="N20" s="3"/>
      <c r="O20" s="3"/>
      <c r="P20" s="3"/>
    </row>
    <row r="21" spans="1:16">
      <c r="A21" s="162" t="s">
        <v>219</v>
      </c>
      <c r="B21" s="356">
        <f>M32+M33</f>
        <v>0.18367075119872137</v>
      </c>
      <c r="C21" s="275">
        <v>3473</v>
      </c>
      <c r="D21" s="357">
        <v>0</v>
      </c>
      <c r="E21" s="358">
        <f>O32+O33</f>
        <v>1.5255530129672006E-2</v>
      </c>
      <c r="F21" s="336"/>
      <c r="G21" s="359">
        <f>($B$9+$B$10*D21+$B$11*E21+$B$12*D21*E21)*C21/1000*(1-B21)</f>
        <v>8.1526214893587204E-2</v>
      </c>
      <c r="H21" s="359">
        <f t="shared" si="0"/>
        <v>8.1526214893587204E-2</v>
      </c>
      <c r="I21" s="355"/>
      <c r="J21" s="5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3"/>
      <c r="E22" s="3"/>
      <c r="F22" s="5"/>
      <c r="G22" s="360"/>
      <c r="H22" s="170"/>
      <c r="I22" s="170"/>
      <c r="J22" s="170"/>
      <c r="K22" s="170"/>
      <c r="L22" s="170"/>
      <c r="M22" s="170"/>
      <c r="N22" s="170"/>
      <c r="O22" s="170"/>
      <c r="P22" s="3"/>
    </row>
    <row r="23" spans="1:16">
      <c r="A23" s="3"/>
      <c r="B23" s="3"/>
      <c r="C23" s="3"/>
      <c r="D23" s="3"/>
      <c r="E23" s="3"/>
      <c r="F23" s="3"/>
      <c r="G23" s="360"/>
      <c r="H23" s="170"/>
      <c r="I23" s="170"/>
      <c r="J23" s="170"/>
      <c r="K23" s="170"/>
      <c r="L23" s="170"/>
      <c r="M23" s="170"/>
      <c r="N23" s="170"/>
      <c r="O23" s="170"/>
      <c r="P23" s="3"/>
    </row>
    <row r="24" spans="1:16">
      <c r="A24" s="36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>
      <c r="A25" s="362" t="s">
        <v>220</v>
      </c>
      <c r="B25" s="601" t="s">
        <v>221</v>
      </c>
      <c r="C25" s="601"/>
      <c r="D25" s="601"/>
      <c r="E25" s="601"/>
      <c r="F25" s="601"/>
      <c r="G25" s="601"/>
      <c r="H25" s="601"/>
      <c r="I25" s="601"/>
      <c r="J25" s="601"/>
      <c r="K25" s="602"/>
      <c r="L25" s="3"/>
      <c r="M25" s="3"/>
      <c r="N25" s="3"/>
      <c r="O25" s="3"/>
      <c r="P25" s="3"/>
    </row>
    <row r="26" spans="1:16" ht="24">
      <c r="A26" s="363" t="s">
        <v>222</v>
      </c>
      <c r="B26" s="364" t="s">
        <v>223</v>
      </c>
      <c r="C26" s="364" t="s">
        <v>224</v>
      </c>
      <c r="D26" s="364" t="s">
        <v>225</v>
      </c>
      <c r="E26" s="364" t="s">
        <v>226</v>
      </c>
      <c r="F26" s="364" t="s">
        <v>227</v>
      </c>
      <c r="G26" s="364" t="s">
        <v>228</v>
      </c>
      <c r="H26" s="364" t="s">
        <v>229</v>
      </c>
      <c r="I26" s="364" t="s">
        <v>230</v>
      </c>
      <c r="J26" s="364" t="s">
        <v>231</v>
      </c>
      <c r="K26" s="365" t="s">
        <v>232</v>
      </c>
      <c r="L26" s="167" t="s">
        <v>233</v>
      </c>
      <c r="M26" s="169" t="s">
        <v>234</v>
      </c>
      <c r="N26" s="168" t="s">
        <v>235</v>
      </c>
      <c r="O26" s="272" t="s">
        <v>236</v>
      </c>
      <c r="P26" s="257"/>
    </row>
    <row r="27" spans="1:16">
      <c r="A27" s="348" t="s">
        <v>237</v>
      </c>
      <c r="B27" s="366">
        <v>70</v>
      </c>
      <c r="C27" s="367">
        <v>2</v>
      </c>
      <c r="D27" s="367">
        <v>10</v>
      </c>
      <c r="E27" s="367">
        <v>2</v>
      </c>
      <c r="F27" s="367">
        <v>2</v>
      </c>
      <c r="G27" s="367">
        <v>5</v>
      </c>
      <c r="H27" s="367">
        <v>0</v>
      </c>
      <c r="I27" s="367">
        <v>6</v>
      </c>
      <c r="J27" s="367">
        <v>0</v>
      </c>
      <c r="K27" s="368">
        <v>1</v>
      </c>
      <c r="L27" s="369">
        <f>SUM(B27:K27)</f>
        <v>98</v>
      </c>
      <c r="M27" s="370">
        <f>L27/$L$37</f>
        <v>1.3052743740010656E-2</v>
      </c>
      <c r="N27" s="371">
        <f>B$37-$L27</f>
        <v>0</v>
      </c>
      <c r="O27" s="372">
        <f>IF(N27&gt;0,N27/L27,0)</f>
        <v>0</v>
      </c>
      <c r="P27" s="3"/>
    </row>
    <row r="28" spans="1:16">
      <c r="A28" s="348" t="s">
        <v>216</v>
      </c>
      <c r="B28" s="373">
        <v>3</v>
      </c>
      <c r="C28" s="350">
        <v>255</v>
      </c>
      <c r="D28" s="350">
        <v>14</v>
      </c>
      <c r="E28" s="350">
        <v>3</v>
      </c>
      <c r="F28" s="350">
        <v>19</v>
      </c>
      <c r="G28" s="350">
        <v>16</v>
      </c>
      <c r="H28" s="350">
        <v>2</v>
      </c>
      <c r="I28" s="350">
        <v>8</v>
      </c>
      <c r="J28" s="350">
        <v>4</v>
      </c>
      <c r="K28" s="374">
        <v>2</v>
      </c>
      <c r="L28" s="375">
        <f t="shared" ref="L28:L36" si="1">SUM(B28:K28)</f>
        <v>326</v>
      </c>
      <c r="M28" s="376">
        <f t="shared" ref="M28:M36" si="2">L28/$L$37</f>
        <v>4.3420351624933406E-2</v>
      </c>
      <c r="N28" s="336">
        <f>C$37-$L28</f>
        <v>2</v>
      </c>
      <c r="O28" s="377">
        <f t="shared" ref="O28:O36" si="3">IF(N28&gt;0,N28/L28,0)</f>
        <v>6.1349693251533744E-3</v>
      </c>
      <c r="P28" s="3"/>
    </row>
    <row r="29" spans="1:16">
      <c r="A29" s="348" t="s">
        <v>217</v>
      </c>
      <c r="B29" s="373">
        <v>6</v>
      </c>
      <c r="C29" s="350">
        <v>20</v>
      </c>
      <c r="D29" s="350">
        <v>1679</v>
      </c>
      <c r="E29" s="350">
        <v>19</v>
      </c>
      <c r="F29" s="350">
        <v>65</v>
      </c>
      <c r="G29" s="350">
        <v>54</v>
      </c>
      <c r="H29" s="350">
        <v>1</v>
      </c>
      <c r="I29" s="350">
        <v>99</v>
      </c>
      <c r="J29" s="350">
        <v>36</v>
      </c>
      <c r="K29" s="374">
        <v>20</v>
      </c>
      <c r="L29" s="375">
        <f t="shared" si="1"/>
        <v>1999</v>
      </c>
      <c r="M29" s="376">
        <f t="shared" si="2"/>
        <v>0.26624933404368673</v>
      </c>
      <c r="N29" s="336">
        <f>D$37-$L29</f>
        <v>138</v>
      </c>
      <c r="O29" s="377">
        <f t="shared" si="3"/>
        <v>6.9034517258629316E-2</v>
      </c>
      <c r="P29" s="3"/>
    </row>
    <row r="30" spans="1:16">
      <c r="A30" s="348" t="s">
        <v>238</v>
      </c>
      <c r="B30" s="373">
        <v>2</v>
      </c>
      <c r="C30" s="350">
        <v>9</v>
      </c>
      <c r="D30" s="350">
        <v>51</v>
      </c>
      <c r="E30" s="350">
        <v>495</v>
      </c>
      <c r="F30" s="350">
        <v>8</v>
      </c>
      <c r="G30" s="350">
        <v>37</v>
      </c>
      <c r="H30" s="350">
        <v>0</v>
      </c>
      <c r="I30" s="350">
        <v>10</v>
      </c>
      <c r="J30" s="350">
        <v>4</v>
      </c>
      <c r="K30" s="374">
        <v>2</v>
      </c>
      <c r="L30" s="375">
        <f t="shared" si="1"/>
        <v>618</v>
      </c>
      <c r="M30" s="376">
        <f t="shared" si="2"/>
        <v>8.2312200319659024E-2</v>
      </c>
      <c r="N30" s="336">
        <f>E$37-$L30</f>
        <v>-65</v>
      </c>
      <c r="O30" s="377">
        <f t="shared" si="3"/>
        <v>0</v>
      </c>
      <c r="P30" s="3"/>
    </row>
    <row r="31" spans="1:16">
      <c r="A31" s="348" t="s">
        <v>239</v>
      </c>
      <c r="B31" s="373">
        <v>7</v>
      </c>
      <c r="C31" s="350">
        <v>19</v>
      </c>
      <c r="D31" s="350">
        <v>133</v>
      </c>
      <c r="E31" s="350">
        <v>4</v>
      </c>
      <c r="F31" s="350">
        <v>1024</v>
      </c>
      <c r="G31" s="350">
        <v>62</v>
      </c>
      <c r="H31" s="350">
        <v>4</v>
      </c>
      <c r="I31" s="350">
        <v>57</v>
      </c>
      <c r="J31" s="350">
        <v>21</v>
      </c>
      <c r="K31" s="374">
        <v>4</v>
      </c>
      <c r="L31" s="375">
        <f t="shared" si="1"/>
        <v>1335</v>
      </c>
      <c r="M31" s="376">
        <f t="shared" si="2"/>
        <v>0.1778103356419819</v>
      </c>
      <c r="N31" s="336">
        <f>F$37-$L31</f>
        <v>-88</v>
      </c>
      <c r="O31" s="377">
        <f t="shared" si="3"/>
        <v>0</v>
      </c>
      <c r="P31" s="3"/>
    </row>
    <row r="32" spans="1:16">
      <c r="A32" s="348" t="s">
        <v>240</v>
      </c>
      <c r="B32" s="373">
        <v>5</v>
      </c>
      <c r="C32" s="350">
        <v>9</v>
      </c>
      <c r="D32" s="350">
        <v>89</v>
      </c>
      <c r="E32" s="350">
        <v>19</v>
      </c>
      <c r="F32" s="350">
        <v>40</v>
      </c>
      <c r="G32" s="350">
        <v>1071</v>
      </c>
      <c r="H32" s="350">
        <v>9</v>
      </c>
      <c r="I32" s="350">
        <v>38</v>
      </c>
      <c r="J32" s="350">
        <v>20</v>
      </c>
      <c r="K32" s="374">
        <v>11</v>
      </c>
      <c r="L32" s="375">
        <f t="shared" si="1"/>
        <v>1311</v>
      </c>
      <c r="M32" s="376">
        <f t="shared" si="2"/>
        <v>0.17461374533830581</v>
      </c>
      <c r="N32" s="336">
        <f>G$37-$L32</f>
        <v>20</v>
      </c>
      <c r="O32" s="377">
        <f t="shared" si="3"/>
        <v>1.5255530129672006E-2</v>
      </c>
      <c r="P32" s="3"/>
    </row>
    <row r="33" spans="1:16">
      <c r="A33" s="348" t="s">
        <v>241</v>
      </c>
      <c r="B33" s="373">
        <v>0</v>
      </c>
      <c r="C33" s="350">
        <v>1</v>
      </c>
      <c r="D33" s="350">
        <v>1</v>
      </c>
      <c r="E33" s="350">
        <v>0</v>
      </c>
      <c r="F33" s="350">
        <v>2</v>
      </c>
      <c r="G33" s="350">
        <v>14</v>
      </c>
      <c r="H33" s="350">
        <v>45</v>
      </c>
      <c r="I33" s="350">
        <v>1</v>
      </c>
      <c r="J33" s="350">
        <v>3</v>
      </c>
      <c r="K33" s="374">
        <v>1</v>
      </c>
      <c r="L33" s="375">
        <f t="shared" si="1"/>
        <v>68</v>
      </c>
      <c r="M33" s="376">
        <f t="shared" si="2"/>
        <v>9.0570058604155564E-3</v>
      </c>
      <c r="N33" s="336">
        <f>H$37-$L33</f>
        <v>-6</v>
      </c>
      <c r="O33" s="377">
        <f t="shared" si="3"/>
        <v>0</v>
      </c>
      <c r="P33" s="3"/>
    </row>
    <row r="34" spans="1:16">
      <c r="A34" s="348" t="s">
        <v>242</v>
      </c>
      <c r="B34" s="373">
        <v>5</v>
      </c>
      <c r="C34" s="350">
        <v>8</v>
      </c>
      <c r="D34" s="350">
        <v>112</v>
      </c>
      <c r="E34" s="350">
        <v>8</v>
      </c>
      <c r="F34" s="350">
        <v>58</v>
      </c>
      <c r="G34" s="350">
        <v>48</v>
      </c>
      <c r="H34" s="350">
        <v>0</v>
      </c>
      <c r="I34" s="350">
        <v>869</v>
      </c>
      <c r="J34" s="350">
        <v>25</v>
      </c>
      <c r="K34" s="374">
        <v>11</v>
      </c>
      <c r="L34" s="375">
        <f t="shared" si="1"/>
        <v>1144</v>
      </c>
      <c r="M34" s="376">
        <f t="shared" si="2"/>
        <v>0.15237080447522641</v>
      </c>
      <c r="N34" s="336">
        <f>I$37-$L34</f>
        <v>-27</v>
      </c>
      <c r="O34" s="377">
        <f t="shared" si="3"/>
        <v>0</v>
      </c>
      <c r="P34" s="3"/>
    </row>
    <row r="35" spans="1:16">
      <c r="A35" s="348" t="s">
        <v>243</v>
      </c>
      <c r="B35" s="373">
        <v>0</v>
      </c>
      <c r="C35" s="350">
        <v>2</v>
      </c>
      <c r="D35" s="350">
        <v>34</v>
      </c>
      <c r="E35" s="350">
        <v>2</v>
      </c>
      <c r="F35" s="350">
        <v>17</v>
      </c>
      <c r="G35" s="350">
        <v>18</v>
      </c>
      <c r="H35" s="350">
        <v>1</v>
      </c>
      <c r="I35" s="350">
        <v>22</v>
      </c>
      <c r="J35" s="350">
        <v>310</v>
      </c>
      <c r="K35" s="374">
        <v>8</v>
      </c>
      <c r="L35" s="375">
        <f t="shared" si="1"/>
        <v>414</v>
      </c>
      <c r="M35" s="376">
        <f t="shared" si="2"/>
        <v>5.5141182738412363E-2</v>
      </c>
      <c r="N35" s="336">
        <f>J$37-$L35</f>
        <v>13</v>
      </c>
      <c r="O35" s="377">
        <f t="shared" si="3"/>
        <v>3.140096618357488E-2</v>
      </c>
      <c r="P35" s="3"/>
    </row>
    <row r="36" spans="1:16">
      <c r="A36" s="162" t="s">
        <v>244</v>
      </c>
      <c r="B36" s="378">
        <v>0</v>
      </c>
      <c r="C36" s="275">
        <v>3</v>
      </c>
      <c r="D36" s="275">
        <v>14</v>
      </c>
      <c r="E36" s="275">
        <v>1</v>
      </c>
      <c r="F36" s="275">
        <v>12</v>
      </c>
      <c r="G36" s="275">
        <v>6</v>
      </c>
      <c r="H36" s="275">
        <v>0</v>
      </c>
      <c r="I36" s="275">
        <v>7</v>
      </c>
      <c r="J36" s="275">
        <v>4</v>
      </c>
      <c r="K36" s="276">
        <v>148</v>
      </c>
      <c r="L36" s="379">
        <f t="shared" si="1"/>
        <v>195</v>
      </c>
      <c r="M36" s="380">
        <f t="shared" si="2"/>
        <v>2.597229621736814E-2</v>
      </c>
      <c r="N36" s="338">
        <f>K$37-$L36</f>
        <v>13</v>
      </c>
      <c r="O36" s="381">
        <f t="shared" si="3"/>
        <v>6.6666666666666666E-2</v>
      </c>
      <c r="P36" s="3"/>
    </row>
    <row r="37" spans="1:16" ht="12.75" thickBot="1">
      <c r="A37" s="382" t="s">
        <v>245</v>
      </c>
      <c r="B37" s="383">
        <f>SUM(B27:B36)</f>
        <v>98</v>
      </c>
      <c r="C37" s="383">
        <f t="shared" ref="C37:K37" si="4">SUM(C27:C36)</f>
        <v>328</v>
      </c>
      <c r="D37" s="383">
        <f t="shared" si="4"/>
        <v>2137</v>
      </c>
      <c r="E37" s="383">
        <f t="shared" si="4"/>
        <v>553</v>
      </c>
      <c r="F37" s="383">
        <f t="shared" si="4"/>
        <v>1247</v>
      </c>
      <c r="G37" s="383">
        <f t="shared" si="4"/>
        <v>1331</v>
      </c>
      <c r="H37" s="383">
        <f t="shared" si="4"/>
        <v>62</v>
      </c>
      <c r="I37" s="383">
        <f t="shared" si="4"/>
        <v>1117</v>
      </c>
      <c r="J37" s="383">
        <f t="shared" si="4"/>
        <v>427</v>
      </c>
      <c r="K37" s="384">
        <f t="shared" si="4"/>
        <v>208</v>
      </c>
      <c r="L37" s="383">
        <f>SUM(L27:L36)</f>
        <v>7508</v>
      </c>
      <c r="M37" s="385">
        <f>L37/$L$37</f>
        <v>1</v>
      </c>
      <c r="N37" s="386">
        <f>SUM(N27:N36)</f>
        <v>0</v>
      </c>
      <c r="O37" s="387"/>
      <c r="P37" s="3"/>
    </row>
    <row r="38" spans="1:16" ht="12.75" thickTop="1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3"/>
      <c r="M38" s="3"/>
      <c r="N38" s="3"/>
      <c r="O38" s="3"/>
      <c r="P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</sheetData>
  <sheetProtection sheet="1" objects="1" scenarios="1"/>
  <mergeCells count="1">
    <mergeCell ref="B25:K2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4" sqref="J4"/>
    </sheetView>
  </sheetViews>
  <sheetFormatPr baseColWidth="10" defaultRowHeight="12"/>
  <cols>
    <col min="3" max="3" width="27.83203125" customWidth="1"/>
    <col min="4" max="4" width="16.5" customWidth="1"/>
    <col min="7" max="7" width="21.33203125" customWidth="1"/>
    <col min="8" max="8" width="25.6640625" customWidth="1"/>
    <col min="9" max="9" width="21.6640625" customWidth="1"/>
    <col min="10" max="11" width="16.83203125" customWidth="1"/>
  </cols>
  <sheetData>
    <row r="1" spans="1:11">
      <c r="A1" s="454" t="s">
        <v>246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>
      <c r="A2" s="453"/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>
      <c r="A3" s="453"/>
      <c r="B3" s="411"/>
      <c r="C3" s="411"/>
      <c r="D3" s="411"/>
      <c r="E3" s="411"/>
      <c r="F3" s="411"/>
      <c r="G3" s="411"/>
      <c r="H3" s="411"/>
      <c r="I3" s="411"/>
      <c r="J3" s="411"/>
      <c r="K3" s="411"/>
    </row>
    <row r="4" spans="1:11">
      <c r="A4" s="480" t="s">
        <v>247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</row>
    <row r="5" spans="1:11">
      <c r="A5" s="480" t="s">
        <v>285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</row>
    <row r="6" spans="1:11">
      <c r="A6" s="480"/>
      <c r="B6" s="485"/>
      <c r="C6" s="485"/>
      <c r="D6" s="485"/>
      <c r="E6" s="485"/>
      <c r="F6" s="485"/>
      <c r="G6" s="485"/>
      <c r="H6" s="485"/>
      <c r="I6" s="485"/>
      <c r="J6" s="485"/>
      <c r="K6" s="485"/>
    </row>
    <row r="7" spans="1:11">
      <c r="A7" s="486" t="s">
        <v>286</v>
      </c>
      <c r="B7" s="485"/>
      <c r="C7" s="485"/>
      <c r="D7" s="485"/>
      <c r="E7" s="485"/>
      <c r="F7" s="485"/>
      <c r="G7" s="485"/>
      <c r="H7" s="485"/>
      <c r="I7" s="485"/>
      <c r="J7" s="485"/>
      <c r="K7" s="485"/>
    </row>
    <row r="8" spans="1:11">
      <c r="A8" s="486" t="s">
        <v>287</v>
      </c>
      <c r="B8" s="485"/>
      <c r="C8" s="485"/>
      <c r="D8" s="485"/>
      <c r="E8" s="485"/>
      <c r="F8" s="485"/>
      <c r="G8" s="485"/>
      <c r="H8" s="485"/>
      <c r="I8" s="485"/>
      <c r="J8" s="485"/>
      <c r="K8" s="485"/>
    </row>
    <row r="9" spans="1:11">
      <c r="A9" s="480"/>
      <c r="B9" s="485"/>
      <c r="C9" s="485"/>
      <c r="D9" s="485"/>
      <c r="E9" s="485"/>
      <c r="F9" s="485"/>
      <c r="G9" s="485"/>
      <c r="H9" s="485"/>
      <c r="I9" s="485"/>
      <c r="J9" s="485"/>
      <c r="K9" s="485"/>
    </row>
    <row r="10" spans="1:11">
      <c r="A10" s="452"/>
      <c r="B10" s="411"/>
      <c r="C10" s="411"/>
      <c r="D10" s="411"/>
      <c r="E10" s="411"/>
      <c r="F10" s="411"/>
      <c r="G10" s="411"/>
      <c r="H10" s="411"/>
      <c r="I10" s="411"/>
      <c r="J10" s="411"/>
      <c r="K10" s="411"/>
    </row>
    <row r="11" spans="1:11" ht="13.5" thickBot="1">
      <c r="A11" s="487"/>
      <c r="B11" s="487"/>
      <c r="C11" s="412" t="s">
        <v>288</v>
      </c>
      <c r="D11" s="412" t="s">
        <v>248</v>
      </c>
      <c r="E11" s="413" t="s">
        <v>249</v>
      </c>
      <c r="F11" s="412" t="s">
        <v>289</v>
      </c>
      <c r="G11" s="412" t="s">
        <v>250</v>
      </c>
      <c r="H11" s="412"/>
      <c r="I11" s="412"/>
      <c r="J11" s="414"/>
      <c r="K11" s="415"/>
    </row>
    <row r="12" spans="1:11" ht="48">
      <c r="A12" s="416" t="s">
        <v>251</v>
      </c>
      <c r="B12" s="417" t="s">
        <v>1</v>
      </c>
      <c r="C12" s="482" t="s">
        <v>290</v>
      </c>
      <c r="D12" s="418" t="s">
        <v>295</v>
      </c>
      <c r="E12" s="419" t="s">
        <v>291</v>
      </c>
      <c r="F12" s="418" t="s">
        <v>292</v>
      </c>
      <c r="G12" s="420" t="s">
        <v>296</v>
      </c>
      <c r="H12" s="457" t="s">
        <v>299</v>
      </c>
      <c r="I12" s="418" t="s">
        <v>300</v>
      </c>
      <c r="J12" s="483" t="s">
        <v>297</v>
      </c>
      <c r="K12" s="484" t="s">
        <v>298</v>
      </c>
    </row>
    <row r="13" spans="1:11">
      <c r="A13" s="539" t="s">
        <v>252</v>
      </c>
      <c r="B13" s="421" t="s">
        <v>253</v>
      </c>
      <c r="C13" s="447">
        <v>5.6990104602000005E-2</v>
      </c>
      <c r="D13" s="542">
        <v>0.5</v>
      </c>
      <c r="E13" s="439">
        <v>154</v>
      </c>
      <c r="F13" s="436">
        <v>154</v>
      </c>
      <c r="G13" s="545">
        <v>1</v>
      </c>
      <c r="H13" s="458">
        <v>6.4935064935064939E-3</v>
      </c>
      <c r="I13" s="459">
        <v>6.4935064935064939E-3</v>
      </c>
      <c r="J13" s="431">
        <v>8.7764761087079993E-2</v>
      </c>
      <c r="K13" s="442">
        <v>8.7764761087079993E-2</v>
      </c>
    </row>
    <row r="14" spans="1:11">
      <c r="A14" s="540"/>
      <c r="B14" s="422" t="s">
        <v>254</v>
      </c>
      <c r="C14" s="448">
        <v>6.9977775547999999E-2</v>
      </c>
      <c r="D14" s="543"/>
      <c r="E14" s="468">
        <v>0</v>
      </c>
      <c r="F14" s="469">
        <v>0</v>
      </c>
      <c r="G14" s="546"/>
      <c r="H14" s="470" t="e">
        <v>#DIV/0!</v>
      </c>
      <c r="I14" s="471" t="e">
        <v>#DIV/0!</v>
      </c>
      <c r="J14" s="472" t="e">
        <v>#DIV/0!</v>
      </c>
      <c r="K14" s="473" t="e">
        <v>#DIV/0!</v>
      </c>
    </row>
    <row r="15" spans="1:11">
      <c r="A15" s="540"/>
      <c r="B15" s="422" t="s">
        <v>255</v>
      </c>
      <c r="C15" s="448">
        <v>0.10364248008</v>
      </c>
      <c r="D15" s="543"/>
      <c r="E15" s="440">
        <v>36</v>
      </c>
      <c r="F15" s="437">
        <v>36</v>
      </c>
      <c r="G15" s="546"/>
      <c r="H15" s="460">
        <v>2.7777777777777776E-2</v>
      </c>
      <c r="I15" s="461">
        <v>2.7777777777777776E-2</v>
      </c>
      <c r="J15" s="432">
        <v>3.7311292828800004E-2</v>
      </c>
      <c r="K15" s="443">
        <v>3.7311292828800004E-2</v>
      </c>
    </row>
    <row r="16" spans="1:11">
      <c r="A16" s="540"/>
      <c r="B16" s="422" t="s">
        <v>256</v>
      </c>
      <c r="C16" s="448">
        <v>0.15772113877000002</v>
      </c>
      <c r="D16" s="543"/>
      <c r="E16" s="440">
        <v>68</v>
      </c>
      <c r="F16" s="437">
        <v>68</v>
      </c>
      <c r="G16" s="546"/>
      <c r="H16" s="460">
        <v>1.4705882352941176E-2</v>
      </c>
      <c r="I16" s="461">
        <v>1.4705882352941176E-2</v>
      </c>
      <c r="J16" s="432">
        <v>0.10725037436360001</v>
      </c>
      <c r="K16" s="443">
        <v>0.10725037436360001</v>
      </c>
    </row>
    <row r="17" spans="1:11">
      <c r="A17" s="540"/>
      <c r="B17" s="422" t="s">
        <v>257</v>
      </c>
      <c r="C17" s="448">
        <v>5.1699426263000003E-2</v>
      </c>
      <c r="D17" s="543"/>
      <c r="E17" s="440">
        <v>2</v>
      </c>
      <c r="F17" s="437">
        <v>2</v>
      </c>
      <c r="G17" s="546"/>
      <c r="H17" s="460">
        <v>0.5</v>
      </c>
      <c r="I17" s="461">
        <v>0.5</v>
      </c>
      <c r="J17" s="432">
        <v>1.03398852526E-3</v>
      </c>
      <c r="K17" s="443">
        <v>1.03398852526E-3</v>
      </c>
    </row>
    <row r="18" spans="1:11">
      <c r="A18" s="540"/>
      <c r="B18" s="422" t="s">
        <v>258</v>
      </c>
      <c r="C18" s="448">
        <v>9.6309503467000013E-2</v>
      </c>
      <c r="D18" s="543"/>
      <c r="E18" s="440">
        <v>66</v>
      </c>
      <c r="F18" s="437">
        <v>66</v>
      </c>
      <c r="G18" s="546"/>
      <c r="H18" s="460">
        <v>1.5151515151515152E-2</v>
      </c>
      <c r="I18" s="461">
        <v>1.5151515151515152E-2</v>
      </c>
      <c r="J18" s="432">
        <v>6.3564272288220008E-2</v>
      </c>
      <c r="K18" s="443">
        <v>6.3564272288220008E-2</v>
      </c>
    </row>
    <row r="19" spans="1:11">
      <c r="A19" s="540"/>
      <c r="B19" s="422" t="s">
        <v>259</v>
      </c>
      <c r="C19" s="448">
        <v>5.1374127199000003E-2</v>
      </c>
      <c r="D19" s="543"/>
      <c r="E19" s="440">
        <v>344</v>
      </c>
      <c r="F19" s="437">
        <v>344</v>
      </c>
      <c r="G19" s="546"/>
      <c r="H19" s="460">
        <v>2.9069767441860465E-3</v>
      </c>
      <c r="I19" s="461">
        <v>2.9069767441860465E-3</v>
      </c>
      <c r="J19" s="432">
        <v>0.17672699756456001</v>
      </c>
      <c r="K19" s="443">
        <v>0.17672699756456001</v>
      </c>
    </row>
    <row r="20" spans="1:11">
      <c r="A20" s="540"/>
      <c r="B20" s="422" t="s">
        <v>260</v>
      </c>
      <c r="C20" s="448">
        <v>7.7942761648E-2</v>
      </c>
      <c r="D20" s="543"/>
      <c r="E20" s="440">
        <v>296</v>
      </c>
      <c r="F20" s="437">
        <v>296</v>
      </c>
      <c r="G20" s="546"/>
      <c r="H20" s="460">
        <v>3.3783783783783786E-3</v>
      </c>
      <c r="I20" s="461">
        <v>3.3783783783783786E-3</v>
      </c>
      <c r="J20" s="432">
        <v>0.23071057447807999</v>
      </c>
      <c r="K20" s="443">
        <v>0.23071057447807999</v>
      </c>
    </row>
    <row r="21" spans="1:11">
      <c r="A21" s="541"/>
      <c r="B21" s="423" t="s">
        <v>261</v>
      </c>
      <c r="C21" s="449">
        <v>3.2298741717E-2</v>
      </c>
      <c r="D21" s="543"/>
      <c r="E21" s="441">
        <v>121</v>
      </c>
      <c r="F21" s="438">
        <v>121</v>
      </c>
      <c r="G21" s="546"/>
      <c r="H21" s="462">
        <v>8.2644628099173556E-3</v>
      </c>
      <c r="I21" s="463">
        <v>8.2644628099173556E-3</v>
      </c>
      <c r="J21" s="433">
        <v>3.9081477477570001E-2</v>
      </c>
      <c r="K21" s="444">
        <v>3.9081477477570001E-2</v>
      </c>
    </row>
    <row r="22" spans="1:11">
      <c r="A22" s="548" t="s">
        <v>293</v>
      </c>
      <c r="B22" s="424" t="s">
        <v>262</v>
      </c>
      <c r="C22" s="450">
        <v>-1.5972460610000003E-2</v>
      </c>
      <c r="D22" s="543"/>
      <c r="E22" s="478">
        <v>0</v>
      </c>
      <c r="F22" s="479">
        <v>0</v>
      </c>
      <c r="G22" s="546"/>
      <c r="H22" s="474" t="e">
        <v>#DIV/0!</v>
      </c>
      <c r="I22" s="475" t="e">
        <v>#DIV/0!</v>
      </c>
      <c r="J22" s="476" t="e">
        <v>#DIV/0!</v>
      </c>
      <c r="K22" s="477" t="e">
        <v>#DIV/0!</v>
      </c>
    </row>
    <row r="23" spans="1:11">
      <c r="A23" s="549"/>
      <c r="B23" s="425" t="s">
        <v>263</v>
      </c>
      <c r="C23" s="451">
        <v>-1.767389296E-2</v>
      </c>
      <c r="D23" s="543"/>
      <c r="E23" s="440">
        <v>82</v>
      </c>
      <c r="F23" s="437">
        <v>82</v>
      </c>
      <c r="G23" s="546"/>
      <c r="H23" s="460">
        <v>1.2195121951219513E-2</v>
      </c>
      <c r="I23" s="461">
        <v>1.2195121951219513E-2</v>
      </c>
      <c r="J23" s="432">
        <v>-1.4492592227199999E-2</v>
      </c>
      <c r="K23" s="443">
        <v>-1.4492592227199999E-2</v>
      </c>
    </row>
    <row r="24" spans="1:11">
      <c r="A24" s="549"/>
      <c r="B24" s="425" t="s">
        <v>264</v>
      </c>
      <c r="C24" s="451">
        <v>-2.0930099000000004E-2</v>
      </c>
      <c r="D24" s="543"/>
      <c r="E24" s="440">
        <v>111</v>
      </c>
      <c r="F24" s="437">
        <v>111</v>
      </c>
      <c r="G24" s="546"/>
      <c r="H24" s="460">
        <v>9.0090090090090089E-3</v>
      </c>
      <c r="I24" s="461">
        <v>9.0090090090090089E-3</v>
      </c>
      <c r="J24" s="432">
        <v>-2.3232409890000007E-2</v>
      </c>
      <c r="K24" s="443">
        <v>-2.3232409890000007E-2</v>
      </c>
    </row>
    <row r="25" spans="1:11">
      <c r="A25" s="549"/>
      <c r="B25" s="425" t="s">
        <v>265</v>
      </c>
      <c r="C25" s="451">
        <v>-2.8350491419999999E-2</v>
      </c>
      <c r="D25" s="543"/>
      <c r="E25" s="468">
        <v>0</v>
      </c>
      <c r="F25" s="469">
        <v>0</v>
      </c>
      <c r="G25" s="546"/>
      <c r="H25" s="470" t="e">
        <v>#DIV/0!</v>
      </c>
      <c r="I25" s="471" t="e">
        <v>#DIV/0!</v>
      </c>
      <c r="J25" s="472" t="e">
        <v>#DIV/0!</v>
      </c>
      <c r="K25" s="473" t="e">
        <v>#DIV/0!</v>
      </c>
    </row>
    <row r="26" spans="1:11">
      <c r="A26" s="549"/>
      <c r="B26" s="425" t="s">
        <v>266</v>
      </c>
      <c r="C26" s="451">
        <v>-2.600557652E-2</v>
      </c>
      <c r="D26" s="543"/>
      <c r="E26" s="440">
        <v>95</v>
      </c>
      <c r="F26" s="437">
        <v>95</v>
      </c>
      <c r="G26" s="546"/>
      <c r="H26" s="464">
        <v>1.0526315789473684E-2</v>
      </c>
      <c r="I26" s="465">
        <v>1.0526315789473684E-2</v>
      </c>
      <c r="J26" s="434">
        <v>-2.4705297694000001E-2</v>
      </c>
      <c r="K26" s="445">
        <v>-2.4705297694000001E-2</v>
      </c>
    </row>
    <row r="27" spans="1:11" ht="12.75" thickBot="1">
      <c r="A27" s="550"/>
      <c r="B27" s="426" t="s">
        <v>267</v>
      </c>
      <c r="C27" s="481">
        <v>-6.8790843000000003E-3</v>
      </c>
      <c r="D27" s="544"/>
      <c r="E27" s="441">
        <v>171</v>
      </c>
      <c r="F27" s="438">
        <v>171</v>
      </c>
      <c r="G27" s="547"/>
      <c r="H27" s="466">
        <v>5.8479532163742687E-3</v>
      </c>
      <c r="I27" s="467">
        <v>5.8479532163742687E-3</v>
      </c>
      <c r="J27" s="435">
        <v>-1.1763234153000001E-2</v>
      </c>
      <c r="K27" s="446">
        <v>-1.1763234153000001E-2</v>
      </c>
    </row>
    <row r="28" spans="1:11">
      <c r="A28" s="427"/>
      <c r="B28" s="427"/>
      <c r="C28" s="427"/>
      <c r="D28" s="427"/>
      <c r="E28" s="428"/>
      <c r="F28" s="429"/>
      <c r="G28" s="429"/>
      <c r="H28" s="429"/>
      <c r="I28" s="429"/>
      <c r="J28" s="429"/>
      <c r="K28" s="430"/>
    </row>
    <row r="29" spans="1:11">
      <c r="A29" s="455" t="s">
        <v>268</v>
      </c>
      <c r="B29" s="411"/>
      <c r="C29" s="411"/>
      <c r="D29" s="411"/>
      <c r="E29" s="411"/>
      <c r="F29" s="411"/>
      <c r="G29" s="411"/>
      <c r="H29" s="411"/>
      <c r="I29" s="411"/>
      <c r="J29" s="411"/>
      <c r="K29" s="411"/>
    </row>
    <row r="30" spans="1:11">
      <c r="A30" s="456" t="s">
        <v>269</v>
      </c>
      <c r="B30" s="411"/>
      <c r="C30" s="411"/>
      <c r="D30" s="411"/>
      <c r="E30" s="411"/>
      <c r="F30" s="411"/>
      <c r="G30" s="411"/>
      <c r="H30" s="411"/>
      <c r="I30" s="411"/>
      <c r="J30" s="411"/>
      <c r="K30" s="411"/>
    </row>
    <row r="31" spans="1:11">
      <c r="A31" s="456" t="s">
        <v>294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1"/>
    </row>
  </sheetData>
  <sheetProtection sheet="1" objects="1" scenarios="1"/>
  <mergeCells count="4">
    <mergeCell ref="A13:A21"/>
    <mergeCell ref="D13:D27"/>
    <mergeCell ref="G13:G27"/>
    <mergeCell ref="A22:A2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" sqref="B11:B12"/>
    </sheetView>
  </sheetViews>
  <sheetFormatPr baseColWidth="10" defaultRowHeight="12"/>
  <cols>
    <col min="3" max="3" width="32.6640625" customWidth="1"/>
    <col min="4" max="4" width="30.5" customWidth="1"/>
    <col min="5" max="5" width="28.5" customWidth="1"/>
    <col min="6" max="6" width="36.6640625" customWidth="1"/>
  </cols>
  <sheetData>
    <row r="1" spans="1:7">
      <c r="A1" s="36" t="s">
        <v>26</v>
      </c>
      <c r="B1" s="37"/>
      <c r="C1" s="37"/>
      <c r="D1" s="37"/>
      <c r="E1" s="37"/>
      <c r="F1" s="37"/>
      <c r="G1" s="37"/>
    </row>
    <row r="2" spans="1:7">
      <c r="A2" s="37"/>
      <c r="B2" s="37"/>
      <c r="C2" s="37"/>
      <c r="D2" s="37"/>
      <c r="E2" s="37"/>
      <c r="F2" s="37"/>
      <c r="G2" s="37"/>
    </row>
    <row r="3" spans="1:7">
      <c r="A3" s="37" t="s">
        <v>27</v>
      </c>
      <c r="B3" s="37"/>
      <c r="C3" s="37"/>
      <c r="D3" s="37"/>
      <c r="E3" s="37"/>
      <c r="F3" s="37"/>
      <c r="G3" s="37"/>
    </row>
    <row r="4" spans="1:7">
      <c r="A4" s="38" t="s">
        <v>28</v>
      </c>
      <c r="B4" s="37"/>
      <c r="C4" s="37"/>
      <c r="D4" s="37"/>
      <c r="E4" s="37"/>
      <c r="F4" s="37"/>
      <c r="G4" s="37"/>
    </row>
    <row r="5" spans="1:7">
      <c r="A5" s="38"/>
      <c r="B5" s="37"/>
      <c r="C5" s="37"/>
      <c r="D5" s="37"/>
      <c r="E5" s="37"/>
      <c r="F5" s="37"/>
      <c r="G5" s="37"/>
    </row>
    <row r="6" spans="1:7">
      <c r="A6" s="38"/>
      <c r="B6" s="37"/>
      <c r="C6" s="37"/>
      <c r="D6" s="37"/>
      <c r="E6" s="37"/>
      <c r="F6" s="37"/>
      <c r="G6" s="37"/>
    </row>
    <row r="7" spans="1:7">
      <c r="A7" s="39"/>
      <c r="B7" s="39"/>
      <c r="C7" s="39" t="s">
        <v>29</v>
      </c>
      <c r="D7" s="39" t="s">
        <v>30</v>
      </c>
      <c r="E7" s="39" t="s">
        <v>30</v>
      </c>
      <c r="F7" s="39"/>
      <c r="G7" s="39"/>
    </row>
    <row r="8" spans="1:7">
      <c r="A8" s="40" t="s">
        <v>31</v>
      </c>
      <c r="B8" s="41" t="s">
        <v>32</v>
      </c>
      <c r="C8" s="22" t="s">
        <v>33</v>
      </c>
      <c r="D8" s="23" t="s">
        <v>34</v>
      </c>
      <c r="E8" s="21" t="s">
        <v>35</v>
      </c>
      <c r="F8" s="21" t="s">
        <v>36</v>
      </c>
      <c r="G8" s="42"/>
    </row>
    <row r="9" spans="1:7">
      <c r="A9" s="539" t="s">
        <v>37</v>
      </c>
      <c r="B9" s="551" t="s">
        <v>2</v>
      </c>
      <c r="C9" s="43">
        <v>1.4999999999999999E-2</v>
      </c>
      <c r="D9" s="44">
        <v>0.7</v>
      </c>
      <c r="E9" s="45">
        <v>0.54</v>
      </c>
      <c r="F9" s="46">
        <f t="shared" ref="F9:F14" si="0">C9*(D9/E9)</f>
        <v>1.9444444444444441E-2</v>
      </c>
      <c r="G9" s="47"/>
    </row>
    <row r="10" spans="1:7">
      <c r="A10" s="540"/>
      <c r="B10" s="552"/>
      <c r="C10" s="48">
        <v>8.0000000000000002E-3</v>
      </c>
      <c r="D10" s="49">
        <v>0.7</v>
      </c>
      <c r="E10" s="50">
        <v>0.54</v>
      </c>
      <c r="F10" s="51">
        <f t="shared" si="0"/>
        <v>1.0370370370370368E-2</v>
      </c>
      <c r="G10" s="37"/>
    </row>
    <row r="11" spans="1:7">
      <c r="A11" s="540"/>
      <c r="B11" s="551" t="s">
        <v>3</v>
      </c>
      <c r="C11" s="43">
        <v>1.0999999999999999E-2</v>
      </c>
      <c r="D11" s="44">
        <v>7.0000000000000007E-2</v>
      </c>
      <c r="E11" s="45">
        <v>0.12</v>
      </c>
      <c r="F11" s="46">
        <f t="shared" si="0"/>
        <v>6.4166666666666669E-3</v>
      </c>
      <c r="G11" s="37"/>
    </row>
    <row r="12" spans="1:7">
      <c r="A12" s="540"/>
      <c r="B12" s="552"/>
      <c r="C12" s="48">
        <v>1.4999999999999999E-2</v>
      </c>
      <c r="D12" s="49">
        <v>7.0000000000000007E-2</v>
      </c>
      <c r="E12" s="50">
        <v>0.12</v>
      </c>
      <c r="F12" s="51">
        <f t="shared" si="0"/>
        <v>8.7500000000000008E-3</v>
      </c>
      <c r="G12" s="37"/>
    </row>
    <row r="13" spans="1:7">
      <c r="A13" s="540"/>
      <c r="B13" s="551" t="s">
        <v>4</v>
      </c>
      <c r="C13" s="43">
        <v>0.04</v>
      </c>
      <c r="D13" s="44">
        <v>0.25</v>
      </c>
      <c r="E13" s="45">
        <v>0.33</v>
      </c>
      <c r="F13" s="46">
        <f t="shared" si="0"/>
        <v>3.0303030303030304E-2</v>
      </c>
      <c r="G13" s="37"/>
    </row>
    <row r="14" spans="1:7">
      <c r="A14" s="541"/>
      <c r="B14" s="552"/>
      <c r="C14" s="48">
        <v>1.7999999999999999E-2</v>
      </c>
      <c r="D14" s="49">
        <v>0.25</v>
      </c>
      <c r="E14" s="50">
        <v>0.33</v>
      </c>
      <c r="F14" s="51">
        <f t="shared" si="0"/>
        <v>1.3636363636363636E-2</v>
      </c>
      <c r="G14" s="37"/>
    </row>
    <row r="15" spans="1:7">
      <c r="A15" s="37"/>
      <c r="B15" s="37"/>
      <c r="C15" s="37"/>
      <c r="D15" s="37"/>
      <c r="E15" s="37"/>
      <c r="F15" s="37"/>
      <c r="G15" s="37"/>
    </row>
  </sheetData>
  <sheetProtection sheet="1" objects="1" scenarios="1"/>
  <mergeCells count="4">
    <mergeCell ref="A9:A14"/>
    <mergeCell ref="B9:B10"/>
    <mergeCell ref="B11:B12"/>
    <mergeCell ref="B13:B1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0" sqref="C30"/>
    </sheetView>
  </sheetViews>
  <sheetFormatPr baseColWidth="10" defaultRowHeight="12"/>
  <cols>
    <col min="1" max="1" width="20.6640625" customWidth="1"/>
    <col min="2" max="2" width="15.1640625" customWidth="1"/>
    <col min="3" max="3" width="26.5" customWidth="1"/>
    <col min="4" max="5" width="31.6640625" customWidth="1"/>
  </cols>
  <sheetData>
    <row r="1" spans="1:6">
      <c r="A1" s="516" t="s">
        <v>309</v>
      </c>
      <c r="B1" s="512"/>
      <c r="C1" s="512"/>
      <c r="D1" s="512"/>
      <c r="E1" s="512"/>
      <c r="F1" s="512"/>
    </row>
    <row r="4" spans="1:6">
      <c r="A4" s="531" t="s">
        <v>310</v>
      </c>
      <c r="B4" s="512"/>
      <c r="C4" s="512"/>
      <c r="D4" s="512"/>
      <c r="E4" s="512"/>
      <c r="F4" s="512"/>
    </row>
    <row r="5" spans="1:6">
      <c r="A5" s="531" t="s">
        <v>311</v>
      </c>
      <c r="B5" s="512"/>
      <c r="C5" s="512"/>
      <c r="D5" s="512"/>
      <c r="E5" s="512"/>
      <c r="F5" s="512"/>
    </row>
    <row r="8" spans="1:6">
      <c r="A8" s="537"/>
      <c r="B8" s="537"/>
      <c r="C8" s="535" t="s">
        <v>312</v>
      </c>
      <c r="D8" s="535" t="s">
        <v>160</v>
      </c>
      <c r="E8" s="538"/>
      <c r="F8" s="535"/>
    </row>
    <row r="9" spans="1:6" ht="31.9" customHeight="1">
      <c r="A9" s="514" t="s">
        <v>44</v>
      </c>
      <c r="B9" s="517" t="s">
        <v>1</v>
      </c>
      <c r="C9" s="530" t="s">
        <v>313</v>
      </c>
      <c r="D9" s="529" t="s">
        <v>134</v>
      </c>
      <c r="E9" s="536" t="s">
        <v>135</v>
      </c>
      <c r="F9" s="515"/>
    </row>
    <row r="10" spans="1:6">
      <c r="A10" s="553" t="s">
        <v>314</v>
      </c>
      <c r="B10" s="518" t="s">
        <v>315</v>
      </c>
      <c r="C10" s="556">
        <v>0.21</v>
      </c>
      <c r="D10" s="523">
        <v>7.5999999999999998E-2</v>
      </c>
      <c r="E10" s="532">
        <v>6.3391600000000006E-2</v>
      </c>
      <c r="F10" s="513"/>
    </row>
    <row r="11" spans="1:6">
      <c r="A11" s="554"/>
      <c r="B11" s="519" t="s">
        <v>316</v>
      </c>
      <c r="C11" s="557"/>
      <c r="D11" s="524">
        <v>0.08</v>
      </c>
      <c r="E11" s="533">
        <v>6.672800000000001E-2</v>
      </c>
      <c r="F11" s="513"/>
    </row>
    <row r="12" spans="1:6">
      <c r="A12" s="554"/>
      <c r="B12" s="519" t="s">
        <v>317</v>
      </c>
      <c r="C12" s="557"/>
      <c r="D12" s="524">
        <v>3.2000000000000001E-2</v>
      </c>
      <c r="E12" s="533">
        <v>2.6691200000000002E-2</v>
      </c>
      <c r="F12" s="513"/>
    </row>
    <row r="13" spans="1:6">
      <c r="A13" s="554"/>
      <c r="B13" s="519" t="s">
        <v>315</v>
      </c>
      <c r="C13" s="557"/>
      <c r="D13" s="524">
        <v>0.16</v>
      </c>
      <c r="E13" s="533">
        <v>0.13345600000000002</v>
      </c>
      <c r="F13" s="513"/>
    </row>
    <row r="14" spans="1:6">
      <c r="A14" s="554"/>
      <c r="B14" s="519" t="s">
        <v>316</v>
      </c>
      <c r="C14" s="557"/>
      <c r="D14" s="524">
        <v>0.17899999999999999</v>
      </c>
      <c r="E14" s="533">
        <v>0.14930390000000002</v>
      </c>
      <c r="F14" s="513"/>
    </row>
    <row r="15" spans="1:6">
      <c r="A15" s="554"/>
      <c r="B15" s="519" t="s">
        <v>318</v>
      </c>
      <c r="C15" s="557"/>
      <c r="D15" s="524">
        <v>5.8000000000000003E-2</v>
      </c>
      <c r="E15" s="533">
        <v>4.8377800000000006E-2</v>
      </c>
      <c r="F15" s="513"/>
    </row>
    <row r="16" spans="1:6">
      <c r="A16" s="554"/>
      <c r="B16" s="519" t="s">
        <v>317</v>
      </c>
      <c r="C16" s="557"/>
      <c r="D16" s="524">
        <v>5.5E-2</v>
      </c>
      <c r="E16" s="533">
        <v>4.5875500000000007E-2</v>
      </c>
      <c r="F16" s="513"/>
    </row>
    <row r="17" spans="1:6">
      <c r="A17" s="554"/>
      <c r="B17" s="519" t="s">
        <v>315</v>
      </c>
      <c r="C17" s="557"/>
      <c r="D17" s="524">
        <v>0.16600000000000001</v>
      </c>
      <c r="E17" s="533">
        <v>0.13846060000000002</v>
      </c>
      <c r="F17" s="513"/>
    </row>
    <row r="18" spans="1:6">
      <c r="A18" s="554"/>
      <c r="B18" s="519" t="s">
        <v>316</v>
      </c>
      <c r="C18" s="557"/>
      <c r="D18" s="524">
        <v>0.183</v>
      </c>
      <c r="E18" s="533">
        <v>0.15264030000000001</v>
      </c>
      <c r="F18" s="513"/>
    </row>
    <row r="19" spans="1:6">
      <c r="A19" s="554"/>
      <c r="B19" s="519" t="s">
        <v>318</v>
      </c>
      <c r="C19" s="557"/>
      <c r="D19" s="524">
        <v>6.6000000000000003E-2</v>
      </c>
      <c r="E19" s="533">
        <v>5.5050600000000005E-2</v>
      </c>
      <c r="F19" s="513"/>
    </row>
    <row r="20" spans="1:6">
      <c r="A20" s="555"/>
      <c r="B20" s="520" t="s">
        <v>317</v>
      </c>
      <c r="C20" s="558"/>
      <c r="D20" s="525">
        <v>6.4000000000000001E-2</v>
      </c>
      <c r="E20" s="528">
        <v>5.3382400000000003E-2</v>
      </c>
      <c r="F20" s="513"/>
    </row>
    <row r="21" spans="1:6">
      <c r="A21" s="559" t="s">
        <v>319</v>
      </c>
      <c r="B21" s="521" t="s">
        <v>320</v>
      </c>
      <c r="C21" s="561">
        <v>0.16</v>
      </c>
      <c r="D21" s="526">
        <v>5.2999999999999999E-2</v>
      </c>
      <c r="E21" s="533">
        <v>4.5876800000000002E-2</v>
      </c>
      <c r="F21" s="513"/>
    </row>
    <row r="22" spans="1:6">
      <c r="A22" s="554"/>
      <c r="B22" s="519" t="s">
        <v>321</v>
      </c>
      <c r="C22" s="557"/>
      <c r="D22" s="524">
        <v>0.14899999999999999</v>
      </c>
      <c r="E22" s="533">
        <v>0.12897439999999999</v>
      </c>
      <c r="F22" s="513"/>
    </row>
    <row r="23" spans="1:6">
      <c r="A23" s="554"/>
      <c r="B23" s="519" t="s">
        <v>320</v>
      </c>
      <c r="C23" s="557"/>
      <c r="D23" s="524">
        <v>6.7000000000000004E-2</v>
      </c>
      <c r="E23" s="533">
        <v>5.7995200000000004E-2</v>
      </c>
      <c r="F23" s="513"/>
    </row>
    <row r="24" spans="1:6">
      <c r="A24" s="560"/>
      <c r="B24" s="522" t="s">
        <v>321</v>
      </c>
      <c r="C24" s="562"/>
      <c r="D24" s="527">
        <v>0.16800000000000001</v>
      </c>
      <c r="E24" s="534">
        <v>0.14542080000000002</v>
      </c>
      <c r="F24" s="513"/>
    </row>
    <row r="25" spans="1:6">
      <c r="A25" s="513"/>
      <c r="B25" s="513"/>
      <c r="C25" s="513"/>
      <c r="D25" s="513"/>
      <c r="E25" s="513"/>
      <c r="F25" s="513"/>
    </row>
  </sheetData>
  <sheetProtection sheet="1" objects="1" scenarios="1"/>
  <mergeCells count="4">
    <mergeCell ref="A10:A20"/>
    <mergeCell ref="C10:C20"/>
    <mergeCell ref="A21:A24"/>
    <mergeCell ref="C21:C2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1"/>
  <sheetViews>
    <sheetView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G42" sqref="G42"/>
    </sheetView>
  </sheetViews>
  <sheetFormatPr baseColWidth="10" defaultRowHeight="12"/>
  <cols>
    <col min="1" max="1" width="18.5" customWidth="1"/>
    <col min="2" max="2" width="9.1640625" customWidth="1"/>
    <col min="3" max="3" width="19.1640625" customWidth="1"/>
    <col min="4" max="4" width="16.5" customWidth="1"/>
    <col min="5" max="5" width="21.1640625" customWidth="1"/>
    <col min="6" max="6" width="20" customWidth="1"/>
    <col min="7" max="7" width="24.83203125" customWidth="1"/>
    <col min="8" max="9" width="20.1640625" customWidth="1"/>
  </cols>
  <sheetData>
    <row r="1" spans="1:10">
      <c r="A1" s="1" t="s">
        <v>38</v>
      </c>
      <c r="B1" s="52"/>
      <c r="C1" s="2"/>
      <c r="D1" s="2"/>
      <c r="E1" s="2"/>
      <c r="F1" s="2"/>
      <c r="G1" s="2"/>
      <c r="H1" s="53"/>
      <c r="I1" s="6"/>
      <c r="J1" s="6"/>
    </row>
    <row r="2" spans="1:10">
      <c r="A2" s="54"/>
      <c r="B2" s="52"/>
      <c r="C2" s="2"/>
      <c r="D2" s="2"/>
      <c r="E2" s="2"/>
      <c r="F2" s="2"/>
      <c r="G2" s="2"/>
      <c r="H2" s="53"/>
      <c r="I2" s="6"/>
      <c r="J2" s="6"/>
    </row>
    <row r="3" spans="1:10">
      <c r="A3" s="2" t="s">
        <v>39</v>
      </c>
      <c r="B3" s="52"/>
      <c r="C3" s="2"/>
      <c r="D3" s="2"/>
      <c r="E3" s="2"/>
      <c r="F3" s="2"/>
      <c r="G3" s="2"/>
      <c r="H3" s="53"/>
      <c r="I3" s="6"/>
      <c r="J3" s="6"/>
    </row>
    <row r="4" spans="1:10" s="3" customFormat="1">
      <c r="A4" s="55" t="s">
        <v>86</v>
      </c>
      <c r="B4" s="52"/>
      <c r="C4" s="2"/>
      <c r="D4" s="2"/>
      <c r="E4" s="2"/>
      <c r="F4" s="2"/>
      <c r="G4" s="2"/>
      <c r="H4" s="53"/>
      <c r="I4" s="56"/>
      <c r="J4" s="56"/>
    </row>
    <row r="5" spans="1:10">
      <c r="A5" s="54"/>
      <c r="B5" s="52"/>
      <c r="C5" s="2"/>
      <c r="D5" s="2"/>
      <c r="E5" s="2"/>
      <c r="F5" s="2"/>
      <c r="G5" s="2"/>
      <c r="H5" s="53"/>
      <c r="I5" s="56"/>
      <c r="J5" s="56"/>
    </row>
    <row r="6" spans="1:10">
      <c r="A6" s="57" t="s">
        <v>40</v>
      </c>
      <c r="B6" s="58"/>
      <c r="C6" s="58" t="s">
        <v>41</v>
      </c>
      <c r="D6" s="58" t="s">
        <v>42</v>
      </c>
      <c r="E6" s="58" t="s">
        <v>41</v>
      </c>
      <c r="F6" s="58" t="s">
        <v>43</v>
      </c>
      <c r="G6" s="58" t="s">
        <v>43</v>
      </c>
      <c r="H6" s="59"/>
      <c r="I6" s="60"/>
      <c r="J6" s="60"/>
    </row>
    <row r="7" spans="1:10" ht="36">
      <c r="A7" s="102" t="s">
        <v>44</v>
      </c>
      <c r="B7" s="61" t="s">
        <v>1</v>
      </c>
      <c r="C7" s="62" t="s">
        <v>45</v>
      </c>
      <c r="D7" s="62" t="s">
        <v>46</v>
      </c>
      <c r="E7" s="63" t="s">
        <v>47</v>
      </c>
      <c r="F7" s="62" t="s">
        <v>48</v>
      </c>
      <c r="G7" s="64" t="s">
        <v>58</v>
      </c>
      <c r="H7" s="65" t="s">
        <v>49</v>
      </c>
      <c r="I7" s="66" t="s">
        <v>50</v>
      </c>
      <c r="J7" s="67"/>
    </row>
    <row r="8" spans="1:10">
      <c r="A8" s="563" t="s">
        <v>51</v>
      </c>
      <c r="B8" s="68" t="s">
        <v>2</v>
      </c>
      <c r="C8" s="69">
        <v>3.9</v>
      </c>
      <c r="D8" s="566">
        <v>0.75</v>
      </c>
      <c r="E8" s="70">
        <v>0.39300000000000002</v>
      </c>
      <c r="F8" s="566">
        <v>9.4E-2</v>
      </c>
      <c r="G8" s="569">
        <v>-7.3999999999999996E-2</v>
      </c>
      <c r="H8" s="71">
        <f>$F$8*(1-E8)*C8</f>
        <v>0.22252619999999998</v>
      </c>
      <c r="I8" s="72">
        <f>(C8*$F$8+C8*$D$8*$G$8)*(1-E8)</f>
        <v>9.1141050000000001E-2</v>
      </c>
      <c r="J8" s="73"/>
    </row>
    <row r="9" spans="1:10">
      <c r="A9" s="564"/>
      <c r="B9" s="74" t="s">
        <v>3</v>
      </c>
      <c r="C9" s="87">
        <v>0</v>
      </c>
      <c r="D9" s="567"/>
      <c r="E9" s="75">
        <v>0.29899999999999999</v>
      </c>
      <c r="F9" s="567"/>
      <c r="G9" s="570"/>
      <c r="H9" s="76"/>
      <c r="I9" s="77"/>
      <c r="J9" s="73"/>
    </row>
    <row r="10" spans="1:10">
      <c r="A10" s="564"/>
      <c r="B10" s="74" t="s">
        <v>4</v>
      </c>
      <c r="C10" s="87">
        <v>0.8</v>
      </c>
      <c r="D10" s="567"/>
      <c r="E10" s="75">
        <v>0.29399999999999998</v>
      </c>
      <c r="F10" s="567"/>
      <c r="G10" s="570"/>
      <c r="H10" s="78">
        <f>$F$8*(1-E10)*C10</f>
        <v>5.3091199999999998E-2</v>
      </c>
      <c r="I10" s="79">
        <f>(C10*$F$8+C10*$D$8*$G$8)*(1-E10)</f>
        <v>2.1744799999999998E-2</v>
      </c>
      <c r="J10" s="37"/>
    </row>
    <row r="11" spans="1:10">
      <c r="A11" s="565"/>
      <c r="B11" s="80" t="s">
        <v>5</v>
      </c>
      <c r="C11" s="81">
        <v>0</v>
      </c>
      <c r="D11" s="568"/>
      <c r="E11" s="82">
        <v>1.4E-2</v>
      </c>
      <c r="F11" s="568"/>
      <c r="G11" s="571"/>
      <c r="H11" s="83"/>
      <c r="I11" s="84"/>
      <c r="J11" s="37"/>
    </row>
    <row r="12" spans="1:10" ht="12.75" thickBot="1">
      <c r="A12" s="85"/>
      <c r="B12" s="86"/>
      <c r="C12" s="87"/>
      <c r="D12" s="7"/>
      <c r="E12" s="88">
        <f>SUM(E8:E11)</f>
        <v>1</v>
      </c>
      <c r="F12" s="7"/>
      <c r="G12" s="7"/>
      <c r="H12" s="78"/>
      <c r="I12" s="78"/>
      <c r="J12" s="37"/>
    </row>
    <row r="13" spans="1:10" ht="12.75" thickTop="1">
      <c r="A13" s="85"/>
      <c r="B13" s="86"/>
      <c r="C13" s="87"/>
      <c r="D13" s="7"/>
      <c r="E13" s="7"/>
      <c r="F13" s="7"/>
      <c r="G13" s="7"/>
      <c r="H13" s="78"/>
      <c r="I13" s="78"/>
      <c r="J13" s="37"/>
    </row>
    <row r="14" spans="1:10">
      <c r="A14" s="563" t="s">
        <v>52</v>
      </c>
      <c r="B14" s="68" t="s">
        <v>2</v>
      </c>
      <c r="C14" s="69">
        <v>2.5</v>
      </c>
      <c r="D14" s="566">
        <v>0.69</v>
      </c>
      <c r="E14" s="70">
        <v>0.26100000000000001</v>
      </c>
      <c r="F14" s="566">
        <v>3.3000000000000002E-2</v>
      </c>
      <c r="G14" s="569">
        <v>-0.13100000000000001</v>
      </c>
      <c r="H14" s="71">
        <f>$F$14*(1-E14)*C14</f>
        <v>6.0967500000000008E-2</v>
      </c>
      <c r="I14" s="72">
        <f>(C14*$F$14+C14*$D$14*$G$14)*(1-E14)</f>
        <v>-0.10602802499999997</v>
      </c>
      <c r="J14" s="37"/>
    </row>
    <row r="15" spans="1:10">
      <c r="A15" s="564"/>
      <c r="B15" s="74" t="s">
        <v>3</v>
      </c>
      <c r="C15" s="87">
        <v>2.35</v>
      </c>
      <c r="D15" s="567"/>
      <c r="E15" s="75">
        <v>7.8E-2</v>
      </c>
      <c r="F15" s="567"/>
      <c r="G15" s="570"/>
      <c r="H15" s="78">
        <f>$F$14*(1-E15)*C15</f>
        <v>7.1501100000000012E-2</v>
      </c>
      <c r="I15" s="79">
        <f t="shared" ref="I15:I19" si="0">(C15*$F$14+C15*$D$14*$G$14)*(1-E15)</f>
        <v>-0.124346913</v>
      </c>
      <c r="J15" s="37"/>
    </row>
    <row r="16" spans="1:10">
      <c r="A16" s="564"/>
      <c r="B16" s="74" t="s">
        <v>4</v>
      </c>
      <c r="C16" s="87">
        <v>0.4</v>
      </c>
      <c r="D16" s="567"/>
      <c r="E16" s="75">
        <v>3.4000000000000002E-2</v>
      </c>
      <c r="F16" s="567"/>
      <c r="G16" s="570"/>
      <c r="H16" s="78">
        <f>$F$14*(1-E16)*C16</f>
        <v>1.2751200000000002E-2</v>
      </c>
      <c r="I16" s="79">
        <f t="shared" si="0"/>
        <v>-2.2175495999999996E-2</v>
      </c>
      <c r="J16" s="37"/>
    </row>
    <row r="17" spans="1:10">
      <c r="A17" s="564"/>
      <c r="B17" s="74" t="s">
        <v>5</v>
      </c>
      <c r="C17" s="87">
        <v>0</v>
      </c>
      <c r="D17" s="567"/>
      <c r="E17" s="75">
        <v>0.10299999999999999</v>
      </c>
      <c r="F17" s="567"/>
      <c r="G17" s="570"/>
      <c r="H17" s="76"/>
      <c r="I17" s="77"/>
      <c r="J17" s="37"/>
    </row>
    <row r="18" spans="1:10">
      <c r="A18" s="564"/>
      <c r="B18" s="74" t="s">
        <v>6</v>
      </c>
      <c r="C18" s="87">
        <v>3.2</v>
      </c>
      <c r="D18" s="567"/>
      <c r="E18" s="75">
        <v>0.25700000000000001</v>
      </c>
      <c r="F18" s="567"/>
      <c r="G18" s="570"/>
      <c r="H18" s="78">
        <f>$F$14*(1-E18)*C18</f>
        <v>7.8460800000000011E-2</v>
      </c>
      <c r="I18" s="79">
        <f t="shared" si="0"/>
        <v>-0.13645046399999999</v>
      </c>
      <c r="J18" s="37"/>
    </row>
    <row r="19" spans="1:10">
      <c r="A19" s="564"/>
      <c r="B19" s="74" t="s">
        <v>7</v>
      </c>
      <c r="C19" s="87">
        <v>3.2</v>
      </c>
      <c r="D19" s="567"/>
      <c r="E19" s="75">
        <v>0.20499999999999999</v>
      </c>
      <c r="F19" s="567"/>
      <c r="G19" s="570"/>
      <c r="H19" s="78">
        <f>$F$14*(1-E19)*C19</f>
        <v>8.3952000000000013E-2</v>
      </c>
      <c r="I19" s="79">
        <f t="shared" si="0"/>
        <v>-0.14600015999999999</v>
      </c>
      <c r="J19" s="37"/>
    </row>
    <row r="20" spans="1:10">
      <c r="A20" s="565"/>
      <c r="B20" s="80" t="s">
        <v>8</v>
      </c>
      <c r="C20" s="81">
        <v>2.2000000000000002</v>
      </c>
      <c r="D20" s="568"/>
      <c r="E20" s="82">
        <v>6.2E-2</v>
      </c>
      <c r="F20" s="568"/>
      <c r="G20" s="571"/>
      <c r="H20" s="89">
        <f>$F$14*(1-E20)*C20</f>
        <v>6.8098800000000001E-2</v>
      </c>
      <c r="I20" s="90">
        <f>(C20*$F$14+C20*$D$14*$G$14)*(1-E20)</f>
        <v>-0.11843000399999998</v>
      </c>
      <c r="J20" s="37"/>
    </row>
    <row r="21" spans="1:10" ht="12.75" thickBot="1">
      <c r="A21" s="85"/>
      <c r="B21" s="86"/>
      <c r="C21" s="87"/>
      <c r="D21" s="7"/>
      <c r="E21" s="88">
        <f>SUM(E14:E20)</f>
        <v>1</v>
      </c>
      <c r="F21" s="7"/>
      <c r="G21" s="7"/>
      <c r="H21" s="78"/>
      <c r="I21" s="78"/>
      <c r="J21" s="37"/>
    </row>
    <row r="22" spans="1:10" ht="12.75" thickTop="1">
      <c r="A22" s="85"/>
      <c r="B22" s="86"/>
      <c r="C22" s="87"/>
      <c r="D22" s="7"/>
      <c r="E22" s="7"/>
      <c r="F22" s="7"/>
      <c r="G22" s="7"/>
      <c r="H22" s="78"/>
      <c r="I22" s="78"/>
      <c r="J22" s="37"/>
    </row>
    <row r="23" spans="1:10">
      <c r="A23" s="563" t="s">
        <v>53</v>
      </c>
      <c r="B23" s="68" t="s">
        <v>2</v>
      </c>
      <c r="C23" s="69">
        <v>0</v>
      </c>
      <c r="D23" s="566">
        <v>0.73</v>
      </c>
      <c r="E23" s="70">
        <v>4.3999999999999997E-2</v>
      </c>
      <c r="F23" s="566">
        <v>0.20799999999999999</v>
      </c>
      <c r="G23" s="569">
        <v>-0.30499999999999999</v>
      </c>
      <c r="H23" s="91"/>
      <c r="I23" s="92"/>
      <c r="J23" s="37"/>
    </row>
    <row r="24" spans="1:10">
      <c r="A24" s="564"/>
      <c r="B24" s="74" t="s">
        <v>3</v>
      </c>
      <c r="C24" s="87">
        <v>0</v>
      </c>
      <c r="D24" s="567"/>
      <c r="E24" s="75">
        <v>4.5999999999999999E-2</v>
      </c>
      <c r="F24" s="567"/>
      <c r="G24" s="570"/>
      <c r="H24" s="76"/>
      <c r="I24" s="77"/>
      <c r="J24" s="37"/>
    </row>
    <row r="25" spans="1:10">
      <c r="A25" s="564"/>
      <c r="B25" s="74" t="s">
        <v>4</v>
      </c>
      <c r="C25" s="87">
        <v>0</v>
      </c>
      <c r="D25" s="567"/>
      <c r="E25" s="75">
        <v>0.10299999999999999</v>
      </c>
      <c r="F25" s="567"/>
      <c r="G25" s="570"/>
      <c r="H25" s="76"/>
      <c r="I25" s="77"/>
      <c r="J25" s="37"/>
    </row>
    <row r="26" spans="1:10">
      <c r="A26" s="564"/>
      <c r="B26" s="74" t="s">
        <v>5</v>
      </c>
      <c r="C26" s="87">
        <v>1.85</v>
      </c>
      <c r="D26" s="567"/>
      <c r="E26" s="75">
        <v>3.6999999999999998E-2</v>
      </c>
      <c r="F26" s="567"/>
      <c r="G26" s="570"/>
      <c r="H26" s="78">
        <f>$F$23*(1-E26)*C26</f>
        <v>0.37056239999999996</v>
      </c>
      <c r="I26" s="79">
        <f t="shared" ref="I26:I28" si="1">(C26*$F$23+C26*$D$23*$G$23)*(1-E26)</f>
        <v>-2.6099707500000027E-2</v>
      </c>
      <c r="J26" s="37"/>
    </row>
    <row r="27" spans="1:10">
      <c r="A27" s="564"/>
      <c r="B27" s="74" t="s">
        <v>6</v>
      </c>
      <c r="C27" s="87">
        <v>0</v>
      </c>
      <c r="D27" s="567"/>
      <c r="E27" s="75">
        <v>8.3000000000000004E-2</v>
      </c>
      <c r="F27" s="567"/>
      <c r="G27" s="570"/>
      <c r="H27" s="76"/>
      <c r="I27" s="77"/>
      <c r="J27" s="37"/>
    </row>
    <row r="28" spans="1:10">
      <c r="A28" s="564"/>
      <c r="B28" s="74" t="s">
        <v>7</v>
      </c>
      <c r="C28" s="87">
        <v>2.2999999999999998</v>
      </c>
      <c r="D28" s="567"/>
      <c r="E28" s="75">
        <v>0.36799999999999999</v>
      </c>
      <c r="F28" s="567"/>
      <c r="G28" s="570"/>
      <c r="H28" s="78">
        <f>$F$23*(1-E28)*C28</f>
        <v>0.30234879999999997</v>
      </c>
      <c r="I28" s="79">
        <f t="shared" si="1"/>
        <v>-2.1295240000000021E-2</v>
      </c>
      <c r="J28" s="37"/>
    </row>
    <row r="29" spans="1:10">
      <c r="A29" s="564"/>
      <c r="B29" s="74" t="s">
        <v>8</v>
      </c>
      <c r="C29" s="87">
        <v>1.7</v>
      </c>
      <c r="D29" s="567"/>
      <c r="E29" s="75">
        <v>7.1999999999999995E-2</v>
      </c>
      <c r="F29" s="567"/>
      <c r="G29" s="570"/>
      <c r="H29" s="78">
        <f>$F$23*(1-E29)*C29</f>
        <v>0.32814080000000001</v>
      </c>
      <c r="I29" s="79">
        <f>(C29*$F$23+C29*$D$23*$G$23)*(1-E29)</f>
        <v>-2.3111840000000012E-2</v>
      </c>
      <c r="J29" s="37"/>
    </row>
    <row r="30" spans="1:10">
      <c r="A30" s="564"/>
      <c r="B30" s="74" t="s">
        <v>9</v>
      </c>
      <c r="C30" s="87">
        <v>1.5</v>
      </c>
      <c r="D30" s="567"/>
      <c r="E30" s="75">
        <v>0.13400000000000001</v>
      </c>
      <c r="F30" s="567"/>
      <c r="G30" s="570"/>
      <c r="H30" s="78">
        <f>$F$23*(1-E30)*C30</f>
        <v>0.27019199999999999</v>
      </c>
      <c r="I30" s="79">
        <f>(C30*$F$23+C30*$D$23*$G$23)*(1-E30)</f>
        <v>-1.903034999999997E-2</v>
      </c>
      <c r="J30" s="37"/>
    </row>
    <row r="31" spans="1:10">
      <c r="A31" s="565"/>
      <c r="B31" s="80" t="s">
        <v>10</v>
      </c>
      <c r="C31" s="81">
        <v>0</v>
      </c>
      <c r="D31" s="568"/>
      <c r="E31" s="82">
        <v>0.113</v>
      </c>
      <c r="F31" s="568"/>
      <c r="G31" s="571"/>
      <c r="H31" s="83"/>
      <c r="I31" s="84"/>
      <c r="J31" s="6"/>
    </row>
    <row r="32" spans="1:10" ht="12.75" thickBot="1">
      <c r="A32" s="54"/>
      <c r="B32" s="93"/>
      <c r="C32" s="94"/>
      <c r="D32" s="94"/>
      <c r="E32" s="95">
        <f>SUM(E23:E31)</f>
        <v>1</v>
      </c>
      <c r="F32" s="94"/>
      <c r="G32" s="94"/>
      <c r="H32" s="96"/>
      <c r="I32" s="6"/>
      <c r="J32" s="6"/>
    </row>
    <row r="33" spans="1:10" ht="12.75" thickTop="1">
      <c r="A33" s="54"/>
      <c r="B33" s="52"/>
      <c r="C33" s="2"/>
      <c r="D33" s="2"/>
      <c r="E33" s="2"/>
      <c r="F33" s="2"/>
      <c r="G33" s="2"/>
      <c r="H33" s="53"/>
      <c r="I33" s="6"/>
      <c r="J33" s="6"/>
    </row>
    <row r="34" spans="1:10" s="13" customFormat="1" ht="11.25">
      <c r="A34" s="98" t="s">
        <v>54</v>
      </c>
      <c r="B34" s="99"/>
      <c r="C34" s="99"/>
      <c r="D34" s="99"/>
      <c r="E34" s="99"/>
      <c r="F34" s="99"/>
      <c r="G34" s="99"/>
      <c r="H34" s="99"/>
      <c r="I34" s="99"/>
      <c r="J34" s="99"/>
    </row>
    <row r="35" spans="1:10" s="13" customFormat="1" ht="11.25">
      <c r="A35" s="100" t="s">
        <v>55</v>
      </c>
      <c r="B35" s="99"/>
      <c r="C35" s="99"/>
      <c r="D35" s="99"/>
      <c r="E35" s="99"/>
      <c r="F35" s="99"/>
      <c r="G35" s="99"/>
      <c r="H35" s="99"/>
      <c r="I35" s="99"/>
      <c r="J35" s="99"/>
    </row>
    <row r="36" spans="1:10" s="13" customFormat="1" ht="11.25">
      <c r="A36" s="100" t="s">
        <v>322</v>
      </c>
      <c r="B36" s="99"/>
      <c r="C36" s="99"/>
      <c r="D36" s="99"/>
      <c r="E36" s="99"/>
      <c r="F36" s="99"/>
      <c r="G36" s="99"/>
      <c r="H36" s="99"/>
      <c r="I36" s="99"/>
      <c r="J36" s="99"/>
    </row>
    <row r="37" spans="1:10" s="13" customFormat="1" ht="11.25">
      <c r="A37" s="100" t="s">
        <v>56</v>
      </c>
      <c r="B37" s="99"/>
      <c r="C37" s="99"/>
      <c r="D37" s="99"/>
      <c r="E37" s="99"/>
      <c r="F37" s="99"/>
      <c r="G37" s="99"/>
      <c r="H37" s="99"/>
      <c r="I37" s="99"/>
      <c r="J37" s="99"/>
    </row>
    <row r="38" spans="1:10" s="13" customFormat="1" ht="11.25">
      <c r="A38" s="100"/>
      <c r="B38" s="99"/>
      <c r="C38" s="99"/>
      <c r="D38" s="99"/>
      <c r="E38" s="99"/>
      <c r="F38" s="99"/>
      <c r="G38" s="99"/>
      <c r="H38" s="99"/>
      <c r="I38" s="99"/>
      <c r="J38" s="99"/>
    </row>
    <row r="39" spans="1:10" s="13" customFormat="1" ht="11.25">
      <c r="A39" s="101" t="s">
        <v>57</v>
      </c>
      <c r="B39" s="99"/>
      <c r="C39" s="99"/>
      <c r="D39" s="99"/>
      <c r="E39" s="99"/>
      <c r="F39" s="99"/>
      <c r="G39" s="99"/>
      <c r="H39" s="99"/>
      <c r="I39" s="99"/>
      <c r="J39" s="99"/>
    </row>
    <row r="40" spans="1:10">
      <c r="A40" s="97"/>
      <c r="B40" s="37"/>
      <c r="C40" s="37"/>
      <c r="D40" s="37"/>
      <c r="E40" s="37"/>
      <c r="F40" s="37"/>
      <c r="G40" s="37"/>
      <c r="H40" s="37"/>
      <c r="I40" s="37"/>
      <c r="J40" s="37"/>
    </row>
    <row r="41" spans="1:10">
      <c r="A41" s="97"/>
      <c r="B41" s="37"/>
      <c r="C41" s="37"/>
      <c r="D41" s="37"/>
      <c r="E41" s="37"/>
      <c r="F41" s="37"/>
      <c r="G41" s="37"/>
      <c r="H41" s="37"/>
      <c r="I41" s="37"/>
      <c r="J41" s="37"/>
    </row>
  </sheetData>
  <sheetProtection sheet="1" objects="1" scenarios="1"/>
  <mergeCells count="12">
    <mergeCell ref="A23:A31"/>
    <mergeCell ref="D23:D31"/>
    <mergeCell ref="F23:F31"/>
    <mergeCell ref="G23:G31"/>
    <mergeCell ref="A8:A11"/>
    <mergeCell ref="D8:D11"/>
    <mergeCell ref="F8:F11"/>
    <mergeCell ref="G8:G11"/>
    <mergeCell ref="A14:A20"/>
    <mergeCell ref="D14:D20"/>
    <mergeCell ref="F14:F20"/>
    <mergeCell ref="G14:G20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6" sqref="D16"/>
    </sheetView>
  </sheetViews>
  <sheetFormatPr baseColWidth="10" defaultRowHeight="12"/>
  <cols>
    <col min="1" max="1" width="18.6640625" customWidth="1"/>
    <col min="3" max="5" width="31.83203125" customWidth="1"/>
  </cols>
  <sheetData>
    <row r="1" spans="1:6">
      <c r="A1" s="497" t="s">
        <v>301</v>
      </c>
      <c r="B1" s="488"/>
      <c r="C1" s="488"/>
      <c r="D1" s="488"/>
      <c r="E1" s="488"/>
      <c r="F1" s="488"/>
    </row>
    <row r="4" spans="1:6">
      <c r="A4" s="511" t="s">
        <v>302</v>
      </c>
      <c r="B4" s="489"/>
      <c r="C4" s="489"/>
      <c r="D4" s="489"/>
      <c r="E4" s="489"/>
      <c r="F4" s="489"/>
    </row>
    <row r="5" spans="1:6">
      <c r="A5" s="504" t="s">
        <v>303</v>
      </c>
      <c r="B5" s="489"/>
      <c r="C5" s="489"/>
      <c r="D5" s="489"/>
      <c r="E5" s="489"/>
      <c r="F5" s="489"/>
    </row>
    <row r="6" spans="1:6">
      <c r="A6" s="504"/>
      <c r="B6" s="489"/>
      <c r="C6" s="489"/>
      <c r="D6" s="489"/>
      <c r="E6" s="489"/>
      <c r="F6" s="489"/>
    </row>
    <row r="7" spans="1:6">
      <c r="A7" s="504"/>
      <c r="B7" s="489"/>
      <c r="C7" s="489"/>
      <c r="D7" s="489"/>
      <c r="E7" s="489"/>
      <c r="F7" s="489"/>
    </row>
    <row r="8" spans="1:6" ht="12.75">
      <c r="A8" s="498"/>
      <c r="B8" s="498"/>
      <c r="C8" s="499" t="s">
        <v>304</v>
      </c>
      <c r="D8" s="499" t="s">
        <v>305</v>
      </c>
      <c r="E8" s="496"/>
      <c r="F8" s="496"/>
    </row>
    <row r="9" spans="1:6" ht="24">
      <c r="A9" s="490" t="s">
        <v>44</v>
      </c>
      <c r="B9" s="491" t="s">
        <v>1</v>
      </c>
      <c r="C9" s="503" t="s">
        <v>306</v>
      </c>
      <c r="D9" s="492" t="s">
        <v>307</v>
      </c>
      <c r="E9" s="505" t="s">
        <v>135</v>
      </c>
      <c r="F9" s="489"/>
    </row>
    <row r="10" spans="1:6">
      <c r="A10" s="553" t="s">
        <v>308</v>
      </c>
      <c r="B10" s="493" t="s">
        <v>2</v>
      </c>
      <c r="C10" s="506">
        <v>0.70082999999999995</v>
      </c>
      <c r="D10" s="507">
        <v>7.8600000000000003E-2</v>
      </c>
      <c r="E10" s="500">
        <v>6.2120149347540003E-2</v>
      </c>
      <c r="F10" s="489"/>
    </row>
    <row r="11" spans="1:6">
      <c r="A11" s="554"/>
      <c r="B11" s="494" t="s">
        <v>3</v>
      </c>
      <c r="C11" s="508">
        <v>0.87175999999999998</v>
      </c>
      <c r="D11" s="507">
        <v>7.9600000000000004E-2</v>
      </c>
      <c r="E11" s="501">
        <v>7.0701157608960008E-2</v>
      </c>
      <c r="F11" s="489"/>
    </row>
    <row r="12" spans="1:6">
      <c r="A12" s="560"/>
      <c r="B12" s="495" t="s">
        <v>4</v>
      </c>
      <c r="C12" s="509">
        <v>0.90225</v>
      </c>
      <c r="D12" s="510">
        <v>7.7700000000000005E-2</v>
      </c>
      <c r="E12" s="502">
        <v>7.0847253356250015E-2</v>
      </c>
      <c r="F12" s="489"/>
    </row>
    <row r="13" spans="1:6">
      <c r="A13" s="489"/>
      <c r="B13" s="489"/>
      <c r="C13" s="489"/>
      <c r="D13" s="489"/>
      <c r="E13" s="489"/>
      <c r="F13" s="489"/>
    </row>
  </sheetData>
  <sheetProtection sheet="1" objects="1" scenarios="1"/>
  <mergeCells count="1">
    <mergeCell ref="A10:A1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2"/>
  <cols>
    <col min="1" max="1" width="36.1640625" customWidth="1"/>
    <col min="2" max="2" width="26.33203125" customWidth="1"/>
    <col min="3" max="5" width="19.83203125" customWidth="1"/>
  </cols>
  <sheetData>
    <row r="1" spans="1:6">
      <c r="A1" s="36" t="s">
        <v>323</v>
      </c>
      <c r="B1" s="37"/>
      <c r="C1" s="37"/>
      <c r="D1" s="37"/>
      <c r="E1" s="37"/>
      <c r="F1" s="37"/>
    </row>
    <row r="2" spans="1:6">
      <c r="A2" s="37"/>
      <c r="B2" s="37"/>
      <c r="C2" s="37"/>
      <c r="D2" s="37"/>
      <c r="E2" s="37"/>
      <c r="F2" s="37"/>
    </row>
    <row r="3" spans="1:6">
      <c r="A3" s="37"/>
      <c r="B3" s="37"/>
      <c r="C3" s="37"/>
      <c r="D3" s="37"/>
      <c r="E3" s="37"/>
      <c r="F3" s="37"/>
    </row>
    <row r="4" spans="1:6">
      <c r="A4" s="37" t="s">
        <v>59</v>
      </c>
      <c r="B4" s="37"/>
      <c r="C4" s="37"/>
      <c r="D4" s="37"/>
      <c r="E4" s="37"/>
      <c r="F4" s="37"/>
    </row>
    <row r="5" spans="1:6" s="3" customFormat="1">
      <c r="A5" s="2" t="s">
        <v>87</v>
      </c>
      <c r="B5" s="2"/>
      <c r="C5" s="2"/>
      <c r="D5" s="2"/>
      <c r="E5" s="2"/>
      <c r="F5" s="2"/>
    </row>
    <row r="6" spans="1:6">
      <c r="A6" s="37"/>
      <c r="B6" s="37"/>
      <c r="C6" s="37"/>
      <c r="D6" s="37"/>
      <c r="E6" s="37"/>
      <c r="F6" s="37"/>
    </row>
    <row r="7" spans="1:6">
      <c r="A7" s="37"/>
      <c r="B7" s="103"/>
      <c r="C7" s="104"/>
      <c r="D7" s="104"/>
      <c r="E7" s="104"/>
      <c r="F7" s="103"/>
    </row>
    <row r="8" spans="1:6" ht="24">
      <c r="A8" s="105" t="s">
        <v>60</v>
      </c>
      <c r="B8" s="106" t="s">
        <v>61</v>
      </c>
      <c r="C8" s="107" t="s">
        <v>62</v>
      </c>
      <c r="D8" s="108" t="s">
        <v>63</v>
      </c>
      <c r="E8" s="109" t="s">
        <v>64</v>
      </c>
      <c r="F8" s="110"/>
    </row>
    <row r="9" spans="1:6">
      <c r="A9" s="540" t="s">
        <v>65</v>
      </c>
      <c r="B9" s="111" t="s">
        <v>66</v>
      </c>
      <c r="C9" s="112">
        <v>0.81</v>
      </c>
      <c r="D9" s="113">
        <v>12.34</v>
      </c>
      <c r="E9" s="114">
        <v>3.02</v>
      </c>
      <c r="F9" s="37"/>
    </row>
    <row r="10" spans="1:6">
      <c r="A10" s="540"/>
      <c r="B10" s="111" t="s">
        <v>67</v>
      </c>
      <c r="C10" s="112">
        <v>0.71</v>
      </c>
      <c r="D10" s="113">
        <v>18.71</v>
      </c>
      <c r="E10" s="114">
        <v>3.04</v>
      </c>
      <c r="F10" s="37"/>
    </row>
    <row r="11" spans="1:6">
      <c r="A11" s="541"/>
      <c r="B11" s="115" t="s">
        <v>68</v>
      </c>
      <c r="C11" s="116">
        <v>0.6</v>
      </c>
      <c r="D11" s="117">
        <v>14.78</v>
      </c>
      <c r="E11" s="118">
        <v>2.29</v>
      </c>
      <c r="F11" s="37"/>
    </row>
    <row r="12" spans="1:6">
      <c r="A12" s="540" t="s">
        <v>69</v>
      </c>
      <c r="B12" s="119" t="s">
        <v>70</v>
      </c>
      <c r="C12" s="112">
        <v>0.18</v>
      </c>
      <c r="D12" s="113">
        <v>0.14000000000000001</v>
      </c>
      <c r="E12" s="114">
        <v>0.14000000000000001</v>
      </c>
      <c r="F12" s="37"/>
    </row>
    <row r="13" spans="1:6">
      <c r="A13" s="540"/>
      <c r="B13" s="111" t="s">
        <v>71</v>
      </c>
      <c r="C13" s="112">
        <v>0.36</v>
      </c>
      <c r="D13" s="113">
        <v>0.6</v>
      </c>
      <c r="E13" s="114">
        <v>0.44</v>
      </c>
      <c r="F13" s="37"/>
    </row>
    <row r="14" spans="1:6">
      <c r="A14" s="541"/>
      <c r="B14" s="115" t="s">
        <v>72</v>
      </c>
      <c r="C14" s="116">
        <v>7.0000000000000007E-2</v>
      </c>
      <c r="D14" s="117">
        <v>0.15</v>
      </c>
      <c r="E14" s="118">
        <v>0.17</v>
      </c>
      <c r="F14" s="37"/>
    </row>
    <row r="15" spans="1:6">
      <c r="A15" s="548" t="s">
        <v>73</v>
      </c>
      <c r="B15" s="119" t="s">
        <v>74</v>
      </c>
      <c r="C15" s="120">
        <v>0.08</v>
      </c>
      <c r="D15" s="121">
        <v>0.06</v>
      </c>
      <c r="E15" s="122">
        <v>0.31</v>
      </c>
      <c r="F15" s="37"/>
    </row>
    <row r="16" spans="1:6">
      <c r="A16" s="549"/>
      <c r="B16" s="111" t="s">
        <v>75</v>
      </c>
      <c r="C16" s="120">
        <v>-0.03</v>
      </c>
      <c r="D16" s="121">
        <v>0.13</v>
      </c>
      <c r="E16" s="122">
        <v>0.13</v>
      </c>
      <c r="F16" s="37"/>
    </row>
    <row r="17" spans="1:6">
      <c r="A17" s="550"/>
      <c r="B17" s="115" t="s">
        <v>76</v>
      </c>
      <c r="C17" s="123">
        <v>-0.02</v>
      </c>
      <c r="D17" s="124">
        <v>-0.01</v>
      </c>
      <c r="E17" s="125">
        <v>0.01</v>
      </c>
      <c r="F17" s="37"/>
    </row>
    <row r="18" spans="1:6">
      <c r="A18" s="8" t="s">
        <v>77</v>
      </c>
      <c r="B18" s="126" t="s">
        <v>78</v>
      </c>
      <c r="C18" s="573">
        <v>0.7</v>
      </c>
      <c r="D18" s="573"/>
      <c r="E18" s="574"/>
      <c r="F18" s="37"/>
    </row>
    <row r="19" spans="1:6">
      <c r="A19" s="548" t="s">
        <v>79</v>
      </c>
      <c r="B19" s="119" t="s">
        <v>70</v>
      </c>
      <c r="C19" s="127">
        <f>C12/(1-$C$18)</f>
        <v>0.59999999999999987</v>
      </c>
      <c r="D19" s="128">
        <f t="shared" ref="D19:E19" si="0">D12/(1-$C$18)</f>
        <v>0.46666666666666662</v>
      </c>
      <c r="E19" s="129">
        <f t="shared" si="0"/>
        <v>0.46666666666666662</v>
      </c>
      <c r="F19" s="37"/>
    </row>
    <row r="20" spans="1:6">
      <c r="A20" s="549"/>
      <c r="B20" s="111" t="s">
        <v>71</v>
      </c>
      <c r="C20" s="130">
        <f t="shared" ref="C20:E20" si="1">C13/(1-$C$18)</f>
        <v>1.1999999999999997</v>
      </c>
      <c r="D20" s="44">
        <f t="shared" si="1"/>
        <v>1.9999999999999996</v>
      </c>
      <c r="E20" s="45">
        <f t="shared" si="1"/>
        <v>1.4666666666666666</v>
      </c>
      <c r="F20" s="37"/>
    </row>
    <row r="21" spans="1:6">
      <c r="A21" s="550"/>
      <c r="B21" s="115" t="s">
        <v>72</v>
      </c>
      <c r="C21" s="131">
        <f>C14/(1-$C$18)</f>
        <v>0.23333333333333331</v>
      </c>
      <c r="D21" s="49">
        <f>D14/(1-$C$18)</f>
        <v>0.49999999999999989</v>
      </c>
      <c r="E21" s="50">
        <f>E14/(1-$C$18)</f>
        <v>0.56666666666666665</v>
      </c>
      <c r="F21" s="37"/>
    </row>
    <row r="22" spans="1:6">
      <c r="A22" s="37"/>
      <c r="B22" s="37"/>
      <c r="C22" s="37"/>
      <c r="D22" s="37"/>
      <c r="E22" s="37"/>
      <c r="F22" s="37"/>
    </row>
    <row r="23" spans="1:6">
      <c r="A23" s="132"/>
      <c r="B23" s="37"/>
      <c r="C23" s="37"/>
      <c r="D23" s="37"/>
      <c r="E23" s="37"/>
      <c r="F23" s="37"/>
    </row>
    <row r="24" spans="1:6">
      <c r="A24" s="132"/>
      <c r="B24" s="37"/>
      <c r="C24" s="37"/>
      <c r="D24" s="37"/>
      <c r="E24" s="37"/>
      <c r="F24" s="37"/>
    </row>
    <row r="25" spans="1:6" ht="24">
      <c r="A25" s="133" t="s">
        <v>80</v>
      </c>
      <c r="B25" s="134" t="s">
        <v>81</v>
      </c>
      <c r="C25" s="107" t="s">
        <v>62</v>
      </c>
      <c r="D25" s="108" t="s">
        <v>63</v>
      </c>
      <c r="E25" s="109" t="s">
        <v>64</v>
      </c>
      <c r="F25" s="135"/>
    </row>
    <row r="26" spans="1:6">
      <c r="A26" s="572"/>
      <c r="B26" s="136" t="s">
        <v>82</v>
      </c>
      <c r="C26" s="137">
        <f t="shared" ref="C26:E28" si="2">C15*C19/C9</f>
        <v>5.9259259259259241E-2</v>
      </c>
      <c r="D26" s="138">
        <f t="shared" si="2"/>
        <v>2.2690437601296594E-3</v>
      </c>
      <c r="E26" s="139">
        <f t="shared" si="2"/>
        <v>4.7902869757174386E-2</v>
      </c>
      <c r="F26" s="37"/>
    </row>
    <row r="27" spans="1:6">
      <c r="A27" s="572"/>
      <c r="B27" s="140" t="s">
        <v>83</v>
      </c>
      <c r="C27" s="141">
        <f t="shared" si="2"/>
        <v>-5.0704225352112664E-2</v>
      </c>
      <c r="D27" s="142">
        <f t="shared" si="2"/>
        <v>1.3896312132549436E-2</v>
      </c>
      <c r="E27" s="143">
        <f t="shared" si="2"/>
        <v>6.2719298245614036E-2</v>
      </c>
      <c r="F27" s="37"/>
    </row>
    <row r="28" spans="1:6">
      <c r="A28" s="572"/>
      <c r="B28" s="144" t="s">
        <v>84</v>
      </c>
      <c r="C28" s="145">
        <f t="shared" si="2"/>
        <v>-7.7777777777777776E-3</v>
      </c>
      <c r="D28" s="146">
        <f t="shared" si="2"/>
        <v>-3.3829499323410011E-4</v>
      </c>
      <c r="E28" s="147">
        <f t="shared" si="2"/>
        <v>2.4745269286753999E-3</v>
      </c>
      <c r="F28" s="37"/>
    </row>
    <row r="29" spans="1:6">
      <c r="A29" s="37"/>
      <c r="B29" s="37"/>
      <c r="C29" s="37"/>
      <c r="D29" s="37"/>
      <c r="E29" s="37"/>
      <c r="F29" s="37"/>
    </row>
    <row r="30" spans="1:6">
      <c r="A30" s="37"/>
      <c r="B30" s="37"/>
      <c r="C30" s="37"/>
      <c r="D30" s="37"/>
      <c r="E30" s="37"/>
      <c r="F30" s="37"/>
    </row>
    <row r="31" spans="1:6" ht="24">
      <c r="A31" s="37"/>
      <c r="B31" s="134" t="s">
        <v>85</v>
      </c>
      <c r="C31" s="107" t="s">
        <v>62</v>
      </c>
      <c r="D31" s="108" t="s">
        <v>63</v>
      </c>
      <c r="E31" s="109" t="s">
        <v>64</v>
      </c>
      <c r="F31" s="37"/>
    </row>
    <row r="32" spans="1:6">
      <c r="A32" s="37"/>
      <c r="B32" s="136" t="s">
        <v>82</v>
      </c>
      <c r="C32" s="148">
        <f>C26*(1-$C$18)</f>
        <v>1.7777777777777774E-2</v>
      </c>
      <c r="D32" s="149">
        <f t="shared" ref="D32:E32" si="3">D26*(1-$C$18)</f>
        <v>6.8071312803889795E-4</v>
      </c>
      <c r="E32" s="150">
        <f t="shared" si="3"/>
        <v>1.4370860927152318E-2</v>
      </c>
      <c r="F32" s="37"/>
    </row>
    <row r="33" spans="1:6">
      <c r="A33" s="37"/>
      <c r="B33" s="140" t="s">
        <v>83</v>
      </c>
      <c r="C33" s="151">
        <f t="shared" ref="C33:E33" si="4">C27*(1-$C$18)</f>
        <v>-1.5211267605633801E-2</v>
      </c>
      <c r="D33" s="152">
        <f t="shared" si="4"/>
        <v>4.1688936397648313E-3</v>
      </c>
      <c r="E33" s="46">
        <f t="shared" si="4"/>
        <v>1.8815789473684213E-2</v>
      </c>
      <c r="F33" s="37"/>
    </row>
    <row r="34" spans="1:6">
      <c r="A34" s="37"/>
      <c r="B34" s="144" t="s">
        <v>84</v>
      </c>
      <c r="C34" s="153">
        <f>C28*(1-$C$18)</f>
        <v>-2.3333333333333335E-3</v>
      </c>
      <c r="D34" s="154">
        <f>D28*(1-$C$18)</f>
        <v>-1.0148849797023005E-4</v>
      </c>
      <c r="E34" s="51">
        <f>E28*(1-$C$18)</f>
        <v>7.4235807860262011E-4</v>
      </c>
      <c r="F34" s="37"/>
    </row>
    <row r="35" spans="1:6">
      <c r="A35" s="37"/>
      <c r="B35" s="37"/>
      <c r="C35" s="37"/>
      <c r="D35" s="37"/>
      <c r="E35" s="37"/>
      <c r="F35" s="37"/>
    </row>
  </sheetData>
  <sheetProtection sheet="1" objects="1" scenarios="1"/>
  <mergeCells count="6">
    <mergeCell ref="A26:A28"/>
    <mergeCell ref="A9:A11"/>
    <mergeCell ref="A12:A14"/>
    <mergeCell ref="A15:A17"/>
    <mergeCell ref="C18:E18"/>
    <mergeCell ref="A19:A2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6" sqref="A6:A7"/>
    </sheetView>
  </sheetViews>
  <sheetFormatPr baseColWidth="10" defaultRowHeight="12"/>
  <cols>
    <col min="1" max="1" width="17.5" customWidth="1"/>
    <col min="2" max="2" width="9" customWidth="1"/>
    <col min="3" max="5" width="24.1640625" customWidth="1"/>
    <col min="6" max="6" width="33" customWidth="1"/>
    <col min="7" max="7" width="39" customWidth="1"/>
    <col min="8" max="10" width="17" customWidth="1"/>
  </cols>
  <sheetData>
    <row r="1" spans="1:8">
      <c r="A1" s="156" t="s">
        <v>270</v>
      </c>
      <c r="B1" s="389"/>
      <c r="C1" s="389"/>
      <c r="D1" s="3"/>
      <c r="E1" s="3"/>
      <c r="F1" s="3"/>
      <c r="G1" s="3"/>
      <c r="H1" s="170"/>
    </row>
    <row r="2" spans="1:8">
      <c r="A2" s="166"/>
      <c r="B2" s="390"/>
      <c r="C2" s="390"/>
      <c r="D2" s="166"/>
      <c r="E2" s="166"/>
      <c r="F2" s="166"/>
      <c r="G2" s="166"/>
      <c r="H2" s="170"/>
    </row>
    <row r="3" spans="1:8">
      <c r="A3" s="166"/>
      <c r="B3" s="390"/>
      <c r="C3" s="390"/>
      <c r="D3" s="166"/>
      <c r="E3" s="166"/>
      <c r="F3" s="166"/>
      <c r="G3" s="166"/>
      <c r="H3" s="170"/>
    </row>
    <row r="4" spans="1:8">
      <c r="A4" s="166" t="s">
        <v>271</v>
      </c>
      <c r="B4" s="390"/>
      <c r="C4" s="390"/>
      <c r="D4" s="166"/>
      <c r="E4" s="166"/>
      <c r="F4" s="166"/>
      <c r="G4" s="166"/>
      <c r="H4" s="170"/>
    </row>
    <row r="5" spans="1:8">
      <c r="A5" s="235" t="s">
        <v>272</v>
      </c>
      <c r="B5" s="390"/>
      <c r="C5" s="390"/>
      <c r="D5" s="166"/>
      <c r="E5" s="166"/>
      <c r="F5" s="166"/>
      <c r="G5" s="166"/>
      <c r="H5" s="170"/>
    </row>
    <row r="6" spans="1:8">
      <c r="A6" s="235" t="s">
        <v>284</v>
      </c>
      <c r="B6" s="390"/>
      <c r="C6" s="390"/>
      <c r="D6" s="166"/>
      <c r="E6" s="166"/>
      <c r="F6" s="166"/>
      <c r="G6" s="166"/>
      <c r="H6" s="170"/>
    </row>
    <row r="7" spans="1:8">
      <c r="A7" s="235" t="s">
        <v>283</v>
      </c>
      <c r="B7" s="390"/>
      <c r="C7" s="390"/>
      <c r="D7" s="166"/>
      <c r="E7" s="166"/>
      <c r="F7" s="166"/>
      <c r="G7" s="166"/>
      <c r="H7" s="170"/>
    </row>
    <row r="8" spans="1:8">
      <c r="A8" s="166"/>
      <c r="B8" s="390"/>
      <c r="C8" s="390"/>
      <c r="D8" s="166"/>
      <c r="E8" s="166"/>
      <c r="F8" s="166"/>
      <c r="G8" s="166"/>
      <c r="H8" s="170"/>
    </row>
    <row r="9" spans="1:8">
      <c r="A9" t="s">
        <v>273</v>
      </c>
      <c r="B9" s="3"/>
      <c r="C9" s="3"/>
      <c r="D9" s="3"/>
      <c r="E9" s="3"/>
      <c r="F9" s="3"/>
      <c r="G9" s="166"/>
      <c r="H9" s="391"/>
    </row>
    <row r="10" spans="1:8">
      <c r="A10" s="155"/>
      <c r="B10" s="155"/>
      <c r="C10" s="155"/>
      <c r="D10" s="3"/>
      <c r="E10" s="3"/>
      <c r="F10" s="3"/>
      <c r="G10" s="166"/>
      <c r="H10" s="170"/>
    </row>
    <row r="11" spans="1:8">
      <c r="A11" s="155"/>
      <c r="B11" s="155"/>
      <c r="C11" s="155"/>
      <c r="D11" s="3"/>
      <c r="E11" s="3"/>
      <c r="F11" s="3"/>
      <c r="G11" s="166"/>
      <c r="H11" s="170"/>
    </row>
    <row r="12" spans="1:8">
      <c r="A12" s="13"/>
      <c r="B12" s="13"/>
      <c r="C12" s="268" t="s">
        <v>274</v>
      </c>
      <c r="D12" s="268" t="s">
        <v>275</v>
      </c>
      <c r="E12" s="268" t="s">
        <v>275</v>
      </c>
      <c r="F12" s="268"/>
      <c r="G12" s="392"/>
      <c r="H12" s="360"/>
    </row>
    <row r="13" spans="1:8">
      <c r="A13" s="388" t="s">
        <v>44</v>
      </c>
      <c r="B13" s="393" t="s">
        <v>1</v>
      </c>
      <c r="C13" s="270" t="s">
        <v>276</v>
      </c>
      <c r="D13" s="270" t="s">
        <v>277</v>
      </c>
      <c r="E13" s="270" t="s">
        <v>278</v>
      </c>
      <c r="F13" s="394" t="s">
        <v>279</v>
      </c>
      <c r="G13" s="395" t="s">
        <v>280</v>
      </c>
      <c r="H13" s="170"/>
    </row>
    <row r="14" spans="1:8">
      <c r="A14" s="396" t="s">
        <v>281</v>
      </c>
      <c r="B14" s="397">
        <v>1</v>
      </c>
      <c r="C14" s="398">
        <v>0.56000000000000005</v>
      </c>
      <c r="D14" s="575">
        <v>0.2</v>
      </c>
      <c r="E14" s="399">
        <v>0.2626</v>
      </c>
      <c r="F14" s="400">
        <f>E14/($D$14)</f>
        <v>1.3129999999999999</v>
      </c>
      <c r="G14" s="401">
        <f>F14*(1-C14*(1-C14))</f>
        <v>0.98947680000000005</v>
      </c>
      <c r="H14" s="170"/>
    </row>
    <row r="15" spans="1:8">
      <c r="A15" s="396" t="s">
        <v>282</v>
      </c>
      <c r="B15" s="402">
        <v>1</v>
      </c>
      <c r="C15" s="403">
        <v>0.28000000000000003</v>
      </c>
      <c r="D15" s="576"/>
      <c r="E15" s="399">
        <v>0.25569999999999998</v>
      </c>
      <c r="F15" s="400">
        <f>E15/($D$14)</f>
        <v>1.2784999999999997</v>
      </c>
      <c r="G15" s="401">
        <f t="shared" ref="G15:G17" si="0">F15*(1-C15*(1-C15))</f>
        <v>1.0207543999999997</v>
      </c>
      <c r="H15" s="170"/>
    </row>
    <row r="16" spans="1:8">
      <c r="A16" s="396" t="s">
        <v>281</v>
      </c>
      <c r="B16" s="402">
        <v>2</v>
      </c>
      <c r="C16" s="403">
        <v>0.56000000000000005</v>
      </c>
      <c r="D16" s="576"/>
      <c r="E16" s="399">
        <v>0.15629999999999999</v>
      </c>
      <c r="F16" s="400">
        <f>E16/($D$14)</f>
        <v>0.78149999999999997</v>
      </c>
      <c r="G16" s="401">
        <f t="shared" si="0"/>
        <v>0.58893839999999997</v>
      </c>
      <c r="H16" s="170"/>
    </row>
    <row r="17" spans="1:8">
      <c r="A17" s="404" t="s">
        <v>282</v>
      </c>
      <c r="B17" s="405">
        <v>2</v>
      </c>
      <c r="C17" s="406">
        <v>0.28000000000000003</v>
      </c>
      <c r="D17" s="577"/>
      <c r="E17" s="407">
        <v>0.22270000000000001</v>
      </c>
      <c r="F17" s="408">
        <f>E17/($D$14)</f>
        <v>1.1134999999999999</v>
      </c>
      <c r="G17" s="409">
        <f t="shared" si="0"/>
        <v>0.88901839999999999</v>
      </c>
      <c r="H17" s="170"/>
    </row>
    <row r="18" spans="1:8">
      <c r="A18" s="3"/>
      <c r="B18" s="3"/>
      <c r="C18" s="3"/>
      <c r="D18" s="3"/>
      <c r="E18" s="3"/>
      <c r="F18" s="410"/>
      <c r="G18" s="166"/>
      <c r="H18" s="170"/>
    </row>
    <row r="19" spans="1:8">
      <c r="A19" s="3"/>
      <c r="B19" s="3"/>
      <c r="C19" s="3"/>
      <c r="D19" s="3"/>
      <c r="E19" s="3"/>
      <c r="F19" s="3"/>
      <c r="G19" s="3"/>
      <c r="H19" s="3"/>
    </row>
  </sheetData>
  <sheetProtection sheet="1" objects="1" scenarios="1"/>
  <mergeCells count="1">
    <mergeCell ref="D14:D1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8" sqref="B18"/>
    </sheetView>
  </sheetViews>
  <sheetFormatPr baseColWidth="10" defaultRowHeight="12"/>
  <cols>
    <col min="1" max="1" width="52.1640625" customWidth="1"/>
    <col min="2" max="2" width="19.5" customWidth="1"/>
  </cols>
  <sheetData>
    <row r="1" spans="1:4">
      <c r="A1" s="156" t="s">
        <v>88</v>
      </c>
      <c r="B1" s="3"/>
      <c r="C1" s="3"/>
      <c r="D1" s="3"/>
    </row>
    <row r="2" spans="1:4">
      <c r="A2" s="3"/>
      <c r="B2" s="3"/>
      <c r="C2" s="3"/>
      <c r="D2" s="3"/>
    </row>
    <row r="3" spans="1:4">
      <c r="A3" s="3"/>
      <c r="B3" s="3"/>
      <c r="C3" s="3"/>
      <c r="D3" s="3"/>
    </row>
    <row r="4" spans="1:4">
      <c r="A4" s="3" t="s">
        <v>89</v>
      </c>
      <c r="B4" s="3"/>
      <c r="C4" s="3"/>
      <c r="D4" s="3"/>
    </row>
    <row r="5" spans="1:4">
      <c r="A5" t="s">
        <v>90</v>
      </c>
      <c r="B5" s="155"/>
      <c r="C5" s="155"/>
      <c r="D5" s="155"/>
    </row>
    <row r="6" spans="1:4">
      <c r="A6" s="155"/>
      <c r="B6" s="155"/>
      <c r="C6" s="155"/>
      <c r="D6" s="155"/>
    </row>
    <row r="7" spans="1:4">
      <c r="A7" s="155"/>
      <c r="B7" s="155"/>
      <c r="C7" s="155"/>
      <c r="D7" s="155"/>
    </row>
    <row r="8" spans="1:4">
      <c r="A8" s="157" t="s">
        <v>91</v>
      </c>
      <c r="B8" s="158" t="s">
        <v>92</v>
      </c>
      <c r="C8" s="159"/>
      <c r="D8" s="159"/>
    </row>
    <row r="9" spans="1:4">
      <c r="A9" s="160" t="s">
        <v>93</v>
      </c>
      <c r="B9" s="161">
        <v>0.5</v>
      </c>
      <c r="C9" s="5"/>
      <c r="D9" s="5"/>
    </row>
    <row r="10" spans="1:4">
      <c r="A10" s="162" t="s">
        <v>94</v>
      </c>
      <c r="B10" s="163">
        <v>0.1724</v>
      </c>
      <c r="C10" s="5"/>
      <c r="D10" s="5"/>
    </row>
    <row r="11" spans="1:4">
      <c r="A11" s="164" t="s">
        <v>95</v>
      </c>
      <c r="B11" s="165">
        <f>B10/(B9)</f>
        <v>0.3448</v>
      </c>
      <c r="C11" s="5"/>
      <c r="D11" s="5"/>
    </row>
    <row r="12" spans="1:4">
      <c r="A12" s="3"/>
      <c r="B12" s="3"/>
      <c r="C12" s="5"/>
      <c r="D12" s="5"/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Aribarg_Arora_2008</vt:lpstr>
      <vt:lpstr>Balachander_Ghose_2003</vt:lpstr>
      <vt:lpstr>Brodie_DeKluyver_1984</vt:lpstr>
      <vt:lpstr>Danaher et al_2008</vt:lpstr>
      <vt:lpstr>Deighton et al_1994</vt:lpstr>
      <vt:lpstr>Doganoglu_Klapper_2006</vt:lpstr>
      <vt:lpstr>Dubé_Manchanda_2005</vt:lpstr>
      <vt:lpstr>Erdem_Sun_2002</vt:lpstr>
      <vt:lpstr>Erdem et al_2008</vt:lpstr>
      <vt:lpstr>Erickson_1977</vt:lpstr>
      <vt:lpstr>Iizuka_Jin_2006</vt:lpstr>
      <vt:lpstr>Lambin_1976</vt:lpstr>
      <vt:lpstr>Leach_Reekie_1996</vt:lpstr>
      <vt:lpstr>Prag_Casavant_1994</vt:lpstr>
      <vt:lpstr>Shum_2004</vt:lpstr>
      <vt:lpstr>Wosinska_2003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Sina Henningsen</cp:lastModifiedBy>
  <dcterms:created xsi:type="dcterms:W3CDTF">2011-05-16T15:47:37Z</dcterms:created>
  <dcterms:modified xsi:type="dcterms:W3CDTF">2011-09-21T19:10:47Z</dcterms:modified>
</cp:coreProperties>
</file>