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ustavo\Documents\Pesquisa\Tese_UHH\data_results\Project 3\"/>
    </mc:Choice>
  </mc:AlternateContent>
  <xr:revisionPtr revIDLastSave="0" documentId="13_ncr:1_{E1FA35F4-7491-4B05-9E11-9ED3BB729AF2}" xr6:coauthVersionLast="45" xr6:coauthVersionMax="45" xr10:uidLastSave="{00000000-0000-0000-0000-000000000000}"/>
  <bookViews>
    <workbookView xWindow="-108" yWindow="-108" windowWidth="23256" windowHeight="12576" activeTab="4" xr2:uid="{00000000-000D-0000-FFFF-FFFF00000000}"/>
  </bookViews>
  <sheets>
    <sheet name="Results Heuristics Raw" sheetId="4" r:id="rId1"/>
    <sheet name="Heuristics" sheetId="3" r:id="rId2"/>
    <sheet name="LS" sheetId="7" r:id="rId3"/>
    <sheet name="Hahn 6" sheetId="8" r:id="rId4"/>
    <sheet name="Lookahead" sheetId="1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E4" i="11" l="1"/>
  <c r="AE5" i="11"/>
  <c r="AE6" i="11"/>
  <c r="AE7" i="11"/>
  <c r="AE8" i="11"/>
  <c r="AE9" i="11"/>
  <c r="AE10" i="11"/>
  <c r="AE11" i="11"/>
  <c r="AE12" i="11"/>
  <c r="AE13" i="11"/>
  <c r="AE14" i="11"/>
  <c r="AE15" i="11"/>
  <c r="AE16" i="11"/>
  <c r="AE17" i="11"/>
  <c r="AE18" i="11"/>
  <c r="AE19" i="11"/>
  <c r="AE20" i="11"/>
  <c r="AE21" i="11"/>
  <c r="AE22" i="11"/>
  <c r="AE23" i="11"/>
  <c r="AE24" i="11"/>
  <c r="AE25" i="11"/>
  <c r="AE26" i="11"/>
  <c r="AE27" i="11"/>
  <c r="AE28" i="11"/>
  <c r="AE29" i="11"/>
  <c r="AE30" i="11"/>
  <c r="AE31" i="11"/>
  <c r="AE32" i="11"/>
  <c r="AE33" i="11"/>
  <c r="AE34" i="11"/>
  <c r="AE35" i="11"/>
  <c r="AE36" i="11"/>
  <c r="AE37" i="11"/>
  <c r="AE38" i="11"/>
  <c r="AE39" i="11"/>
  <c r="AE40" i="11"/>
  <c r="AE41" i="11"/>
  <c r="AE42" i="11"/>
  <c r="AE43" i="11"/>
  <c r="AE44" i="11"/>
  <c r="AE45" i="11"/>
  <c r="AE46" i="11"/>
  <c r="AE47" i="11"/>
  <c r="AE3" i="11"/>
  <c r="AE49" i="11"/>
  <c r="R49" i="11"/>
  <c r="P49" i="11"/>
  <c r="K49" i="11"/>
  <c r="I49" i="11"/>
  <c r="G49" i="11" l="1"/>
  <c r="N4" i="11"/>
  <c r="O4" i="11"/>
  <c r="N5" i="11"/>
  <c r="O5" i="11"/>
  <c r="N6" i="11"/>
  <c r="O6" i="11"/>
  <c r="N7" i="11"/>
  <c r="O7" i="11"/>
  <c r="N8" i="11"/>
  <c r="O8" i="11"/>
  <c r="N9" i="11"/>
  <c r="O9" i="11"/>
  <c r="N10" i="11"/>
  <c r="O10" i="11"/>
  <c r="N11" i="11"/>
  <c r="O11" i="11"/>
  <c r="N12" i="11"/>
  <c r="O12" i="11"/>
  <c r="N13" i="11"/>
  <c r="O13" i="11"/>
  <c r="N14" i="11"/>
  <c r="O14" i="11"/>
  <c r="N15" i="11"/>
  <c r="O15" i="11"/>
  <c r="N16" i="11"/>
  <c r="O16" i="11"/>
  <c r="N17" i="11"/>
  <c r="O17" i="11"/>
  <c r="N18" i="11"/>
  <c r="O18" i="11"/>
  <c r="N19" i="11"/>
  <c r="O19" i="11"/>
  <c r="N20" i="11"/>
  <c r="O20" i="11"/>
  <c r="N21" i="11"/>
  <c r="O21" i="11"/>
  <c r="N22" i="11"/>
  <c r="O22" i="11"/>
  <c r="N23" i="11"/>
  <c r="O23" i="11"/>
  <c r="N24" i="11"/>
  <c r="O24" i="11"/>
  <c r="N25" i="11"/>
  <c r="O25" i="11"/>
  <c r="N26" i="11"/>
  <c r="O26" i="11"/>
  <c r="N27" i="11"/>
  <c r="O27" i="11"/>
  <c r="N28" i="11"/>
  <c r="O28" i="11"/>
  <c r="N29" i="11"/>
  <c r="O29" i="11"/>
  <c r="N30" i="11"/>
  <c r="O30" i="11"/>
  <c r="N31" i="11"/>
  <c r="O31" i="11"/>
  <c r="N32" i="11"/>
  <c r="O32" i="11"/>
  <c r="N33" i="11"/>
  <c r="O33" i="11"/>
  <c r="N34" i="11"/>
  <c r="O34" i="11"/>
  <c r="N35" i="11"/>
  <c r="O35" i="11"/>
  <c r="N36" i="11"/>
  <c r="O36" i="11"/>
  <c r="N37" i="11"/>
  <c r="O37" i="11"/>
  <c r="N38" i="11"/>
  <c r="O38" i="11"/>
  <c r="N39" i="11"/>
  <c r="O39" i="11"/>
  <c r="N40" i="11"/>
  <c r="O40" i="11"/>
  <c r="N41" i="11"/>
  <c r="O41" i="11"/>
  <c r="N42" i="11"/>
  <c r="O42" i="11"/>
  <c r="N43" i="11"/>
  <c r="O43" i="11"/>
  <c r="N44" i="11"/>
  <c r="O44" i="11"/>
  <c r="N45" i="11"/>
  <c r="O45" i="11"/>
  <c r="N46" i="11"/>
  <c r="O46" i="11"/>
  <c r="N47" i="11"/>
  <c r="O47" i="11"/>
  <c r="O3" i="11"/>
  <c r="N3" i="11"/>
  <c r="P4" i="11"/>
  <c r="Q4" i="11"/>
  <c r="R4" i="11"/>
  <c r="S4" i="11"/>
  <c r="P5" i="11"/>
  <c r="Q5" i="11"/>
  <c r="R5" i="11"/>
  <c r="S5" i="11"/>
  <c r="P6" i="11"/>
  <c r="Q6" i="11"/>
  <c r="R6" i="11"/>
  <c r="S6" i="11"/>
  <c r="P7" i="11"/>
  <c r="Q7" i="11"/>
  <c r="R7" i="11"/>
  <c r="S7" i="11"/>
  <c r="P8" i="11"/>
  <c r="Q8" i="11"/>
  <c r="R8" i="11"/>
  <c r="S8" i="11"/>
  <c r="P9" i="11"/>
  <c r="Q9" i="11"/>
  <c r="R9" i="11"/>
  <c r="S9" i="11"/>
  <c r="P10" i="11"/>
  <c r="Q10" i="11"/>
  <c r="R10" i="11"/>
  <c r="S10" i="11"/>
  <c r="P11" i="11"/>
  <c r="Q11" i="11"/>
  <c r="R11" i="11"/>
  <c r="S11" i="11"/>
  <c r="P12" i="11"/>
  <c r="Q12" i="11"/>
  <c r="R12" i="11"/>
  <c r="S12" i="11"/>
  <c r="P13" i="11"/>
  <c r="Q13" i="11"/>
  <c r="R13" i="11"/>
  <c r="S13" i="11"/>
  <c r="P14" i="11"/>
  <c r="Q14" i="11"/>
  <c r="R14" i="11"/>
  <c r="S14" i="11"/>
  <c r="P15" i="11"/>
  <c r="Q15" i="11"/>
  <c r="R15" i="11"/>
  <c r="S15" i="11"/>
  <c r="P16" i="11"/>
  <c r="Q16" i="11"/>
  <c r="R16" i="11"/>
  <c r="S16" i="11"/>
  <c r="P17" i="11"/>
  <c r="Q17" i="11"/>
  <c r="R17" i="11"/>
  <c r="S17" i="11"/>
  <c r="P18" i="11"/>
  <c r="Q18" i="11"/>
  <c r="R18" i="11"/>
  <c r="S18" i="11"/>
  <c r="P19" i="11"/>
  <c r="Q19" i="11"/>
  <c r="R19" i="11"/>
  <c r="S19" i="11"/>
  <c r="P20" i="11"/>
  <c r="Q20" i="11"/>
  <c r="R20" i="11"/>
  <c r="S20" i="11"/>
  <c r="P21" i="11"/>
  <c r="Q21" i="11"/>
  <c r="R21" i="11"/>
  <c r="S21" i="11"/>
  <c r="P22" i="11"/>
  <c r="Q22" i="11"/>
  <c r="R22" i="11"/>
  <c r="S22" i="11"/>
  <c r="P23" i="11"/>
  <c r="Q23" i="11"/>
  <c r="R23" i="11"/>
  <c r="S23" i="11"/>
  <c r="P24" i="11"/>
  <c r="Q24" i="11"/>
  <c r="R24" i="11"/>
  <c r="S24" i="11"/>
  <c r="P25" i="11"/>
  <c r="Q25" i="11"/>
  <c r="R25" i="11"/>
  <c r="S25" i="11"/>
  <c r="P26" i="11"/>
  <c r="Q26" i="11"/>
  <c r="R26" i="11"/>
  <c r="S26" i="11"/>
  <c r="P27" i="11"/>
  <c r="Q27" i="11"/>
  <c r="R27" i="11"/>
  <c r="S27" i="11"/>
  <c r="P28" i="11"/>
  <c r="Q28" i="11"/>
  <c r="R28" i="11"/>
  <c r="S28" i="11"/>
  <c r="P29" i="11"/>
  <c r="Q29" i="11"/>
  <c r="R29" i="11"/>
  <c r="S29" i="11"/>
  <c r="P30" i="11"/>
  <c r="Q30" i="11"/>
  <c r="R30" i="11"/>
  <c r="S30" i="11"/>
  <c r="P31" i="11"/>
  <c r="Q31" i="11"/>
  <c r="R31" i="11"/>
  <c r="S31" i="11"/>
  <c r="P32" i="11"/>
  <c r="Q32" i="11"/>
  <c r="R32" i="11"/>
  <c r="S32" i="11"/>
  <c r="P33" i="11"/>
  <c r="Q33" i="11"/>
  <c r="R33" i="11"/>
  <c r="S33" i="11"/>
  <c r="P34" i="11"/>
  <c r="Q34" i="11"/>
  <c r="R34" i="11"/>
  <c r="S34" i="11"/>
  <c r="P35" i="11"/>
  <c r="Q35" i="11"/>
  <c r="R35" i="11"/>
  <c r="S35" i="11"/>
  <c r="P36" i="11"/>
  <c r="Q36" i="11"/>
  <c r="R36" i="11"/>
  <c r="S36" i="11"/>
  <c r="P37" i="11"/>
  <c r="Q37" i="11"/>
  <c r="R37" i="11"/>
  <c r="S37" i="11"/>
  <c r="P38" i="11"/>
  <c r="Q38" i="11"/>
  <c r="R38" i="11"/>
  <c r="S38" i="11"/>
  <c r="P39" i="11"/>
  <c r="Q39" i="11"/>
  <c r="R39" i="11"/>
  <c r="S39" i="11"/>
  <c r="P40" i="11"/>
  <c r="Q40" i="11"/>
  <c r="R40" i="11"/>
  <c r="S40" i="11"/>
  <c r="P41" i="11"/>
  <c r="Q41" i="11"/>
  <c r="R41" i="11"/>
  <c r="S41" i="11"/>
  <c r="P42" i="11"/>
  <c r="Q42" i="11"/>
  <c r="R42" i="11"/>
  <c r="S42" i="11"/>
  <c r="P43" i="11"/>
  <c r="Q43" i="11"/>
  <c r="R43" i="11"/>
  <c r="S43" i="11"/>
  <c r="P44" i="11"/>
  <c r="Q44" i="11"/>
  <c r="R44" i="11"/>
  <c r="S44" i="11"/>
  <c r="P45" i="11"/>
  <c r="Q45" i="11"/>
  <c r="R45" i="11"/>
  <c r="S45" i="11"/>
  <c r="P46" i="11"/>
  <c r="Q46" i="11"/>
  <c r="R46" i="11"/>
  <c r="S46" i="11"/>
  <c r="P47" i="11"/>
  <c r="Q47" i="11"/>
  <c r="R47" i="11"/>
  <c r="S47" i="11"/>
  <c r="S3" i="11"/>
  <c r="R3" i="11"/>
  <c r="Q3" i="11"/>
  <c r="P3" i="11"/>
  <c r="AB4" i="7"/>
  <c r="AB5" i="7"/>
  <c r="AB6" i="7"/>
  <c r="AB7" i="7"/>
  <c r="AB8" i="7"/>
  <c r="AB9" i="7"/>
  <c r="AB10" i="7"/>
  <c r="AB11" i="7"/>
  <c r="AB12" i="7"/>
  <c r="AB13" i="7"/>
  <c r="AB14" i="7"/>
  <c r="AB15" i="7"/>
  <c r="AB16" i="7"/>
  <c r="AB17" i="7"/>
  <c r="AB18" i="7"/>
  <c r="AB19" i="7"/>
  <c r="AB20" i="7"/>
  <c r="AB21" i="7"/>
  <c r="AB22" i="7"/>
  <c r="AB23" i="7"/>
  <c r="AB24" i="7"/>
  <c r="AB25" i="7"/>
  <c r="AB26" i="7"/>
  <c r="AB27" i="7"/>
  <c r="AB28" i="7"/>
  <c r="AB29" i="7"/>
  <c r="AB30" i="7"/>
  <c r="AB31" i="7"/>
  <c r="AB32" i="7"/>
  <c r="AB33" i="7"/>
  <c r="AB34" i="7"/>
  <c r="AB35" i="7"/>
  <c r="AB36" i="7"/>
  <c r="AB37" i="7"/>
  <c r="AB38" i="7"/>
  <c r="AB39" i="7"/>
  <c r="AB40" i="7"/>
  <c r="AB41" i="7"/>
  <c r="AB42" i="7"/>
  <c r="AB43" i="7"/>
  <c r="AB44" i="7"/>
  <c r="AB45" i="7"/>
  <c r="AB46" i="7"/>
  <c r="AB47" i="7"/>
  <c r="AB3" i="7"/>
  <c r="AC4" i="7"/>
  <c r="AO49" i="7"/>
  <c r="AO4" i="7"/>
  <c r="AO5" i="7"/>
  <c r="AO6" i="7"/>
  <c r="AO7" i="7"/>
  <c r="AO8" i="7"/>
  <c r="AO9" i="7"/>
  <c r="AO10" i="7"/>
  <c r="AO11" i="7"/>
  <c r="AO12" i="7"/>
  <c r="AO13" i="7"/>
  <c r="AO14" i="7"/>
  <c r="AO15" i="7"/>
  <c r="AO16" i="7"/>
  <c r="AO17" i="7"/>
  <c r="AO18" i="7"/>
  <c r="AO19" i="7"/>
  <c r="AO20" i="7"/>
  <c r="AO21" i="7"/>
  <c r="AO22" i="7"/>
  <c r="AO23" i="7"/>
  <c r="AO24" i="7"/>
  <c r="AO25" i="7"/>
  <c r="AO26" i="7"/>
  <c r="AO27" i="7"/>
  <c r="AO28" i="7"/>
  <c r="AO29" i="7"/>
  <c r="AO30" i="7"/>
  <c r="AO31" i="7"/>
  <c r="AO32" i="7"/>
  <c r="AO33" i="7"/>
  <c r="AO34" i="7"/>
  <c r="AO35" i="7"/>
  <c r="AO36" i="7"/>
  <c r="AO37" i="7"/>
  <c r="AO38" i="7"/>
  <c r="AO39" i="7"/>
  <c r="AO40" i="7"/>
  <c r="AO41" i="7"/>
  <c r="AO42" i="7"/>
  <c r="AO43" i="7"/>
  <c r="AO44" i="7"/>
  <c r="AO45" i="7"/>
  <c r="AO46" i="7"/>
  <c r="AO47" i="7"/>
  <c r="O49" i="7"/>
  <c r="AB49" i="7" s="1"/>
  <c r="AC9" i="7"/>
  <c r="AC10" i="7"/>
  <c r="AC17" i="7"/>
  <c r="AC18" i="7"/>
  <c r="AC25" i="7"/>
  <c r="AC26" i="7"/>
  <c r="AC33" i="7"/>
  <c r="AC34" i="7"/>
  <c r="AC41" i="7"/>
  <c r="AC42" i="7"/>
  <c r="AA3" i="7"/>
  <c r="S4" i="7"/>
  <c r="S5" i="7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S41" i="7"/>
  <c r="S42" i="7"/>
  <c r="S43" i="7"/>
  <c r="S44" i="7"/>
  <c r="S45" i="7"/>
  <c r="S46" i="7"/>
  <c r="S47" i="7"/>
  <c r="S3" i="7"/>
  <c r="Y49" i="7"/>
  <c r="V49" i="7"/>
  <c r="E49" i="7"/>
  <c r="W4" i="7"/>
  <c r="W5" i="7"/>
  <c r="W6" i="7"/>
  <c r="W7" i="7"/>
  <c r="W8" i="7"/>
  <c r="W9" i="7"/>
  <c r="W10" i="7"/>
  <c r="W11" i="7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W36" i="7"/>
  <c r="W37" i="7"/>
  <c r="W38" i="7"/>
  <c r="W39" i="7"/>
  <c r="W40" i="7"/>
  <c r="W41" i="7"/>
  <c r="W42" i="7"/>
  <c r="W43" i="7"/>
  <c r="W44" i="7"/>
  <c r="W45" i="7"/>
  <c r="W46" i="7"/>
  <c r="W47" i="7"/>
  <c r="W3" i="7"/>
  <c r="Q4" i="7"/>
  <c r="R4" i="7"/>
  <c r="Q5" i="7"/>
  <c r="R5" i="7"/>
  <c r="Q6" i="7"/>
  <c r="R6" i="7"/>
  <c r="Q7" i="7"/>
  <c r="R7" i="7"/>
  <c r="Q8" i="7"/>
  <c r="R8" i="7"/>
  <c r="Q9" i="7"/>
  <c r="R9" i="7"/>
  <c r="Q10" i="7"/>
  <c r="R10" i="7"/>
  <c r="Q11" i="7"/>
  <c r="R11" i="7"/>
  <c r="Q12" i="7"/>
  <c r="R12" i="7"/>
  <c r="AC12" i="7" s="1"/>
  <c r="Q13" i="7"/>
  <c r="R13" i="7"/>
  <c r="Q14" i="7"/>
  <c r="R14" i="7"/>
  <c r="Q15" i="7"/>
  <c r="R15" i="7"/>
  <c r="Q16" i="7"/>
  <c r="R16" i="7"/>
  <c r="Q17" i="7"/>
  <c r="R17" i="7"/>
  <c r="Q18" i="7"/>
  <c r="R18" i="7"/>
  <c r="Q19" i="7"/>
  <c r="R19" i="7"/>
  <c r="Q20" i="7"/>
  <c r="R20" i="7"/>
  <c r="Q21" i="7"/>
  <c r="R21" i="7"/>
  <c r="Q22" i="7"/>
  <c r="R22" i="7"/>
  <c r="Q23" i="7"/>
  <c r="R23" i="7"/>
  <c r="Q24" i="7"/>
  <c r="R24" i="7"/>
  <c r="Q25" i="7"/>
  <c r="R25" i="7"/>
  <c r="Q26" i="7"/>
  <c r="R26" i="7"/>
  <c r="Q27" i="7"/>
  <c r="R27" i="7"/>
  <c r="Q28" i="7"/>
  <c r="R28" i="7"/>
  <c r="Q29" i="7"/>
  <c r="R29" i="7"/>
  <c r="Q30" i="7"/>
  <c r="R30" i="7"/>
  <c r="AC30" i="7" s="1"/>
  <c r="Q31" i="7"/>
  <c r="R31" i="7"/>
  <c r="Q32" i="7"/>
  <c r="R32" i="7"/>
  <c r="Q33" i="7"/>
  <c r="R33" i="7"/>
  <c r="Q34" i="7"/>
  <c r="R34" i="7"/>
  <c r="Q35" i="7"/>
  <c r="R35" i="7"/>
  <c r="Q36" i="7"/>
  <c r="R36" i="7"/>
  <c r="Q37" i="7"/>
  <c r="R37" i="7"/>
  <c r="Q38" i="7"/>
  <c r="R38" i="7"/>
  <c r="Q39" i="7"/>
  <c r="R39" i="7"/>
  <c r="Q40" i="7"/>
  <c r="R40" i="7"/>
  <c r="Q41" i="7"/>
  <c r="R41" i="7"/>
  <c r="Q42" i="7"/>
  <c r="R42" i="7"/>
  <c r="Q43" i="7"/>
  <c r="R43" i="7"/>
  <c r="Q44" i="7"/>
  <c r="R44" i="7"/>
  <c r="Q45" i="7"/>
  <c r="R45" i="7"/>
  <c r="Q46" i="7"/>
  <c r="R46" i="7"/>
  <c r="Q47" i="7"/>
  <c r="R47" i="7"/>
  <c r="V4" i="7"/>
  <c r="X4" i="7"/>
  <c r="AA4" i="7"/>
  <c r="V5" i="7"/>
  <c r="X5" i="7"/>
  <c r="Z5" i="7"/>
  <c r="AA5" i="7"/>
  <c r="V6" i="7"/>
  <c r="X6" i="7"/>
  <c r="AA6" i="7"/>
  <c r="V7" i="7"/>
  <c r="X7" i="7"/>
  <c r="AA7" i="7"/>
  <c r="V8" i="7"/>
  <c r="X8" i="7"/>
  <c r="Z8" i="7"/>
  <c r="AA8" i="7"/>
  <c r="V9" i="7"/>
  <c r="X9" i="7"/>
  <c r="AA9" i="7"/>
  <c r="V10" i="7"/>
  <c r="X10" i="7"/>
  <c r="AA10" i="7"/>
  <c r="V11" i="7"/>
  <c r="X11" i="7"/>
  <c r="Z11" i="7"/>
  <c r="AA11" i="7"/>
  <c r="V12" i="7"/>
  <c r="X12" i="7"/>
  <c r="AA12" i="7"/>
  <c r="V13" i="7"/>
  <c r="X13" i="7"/>
  <c r="AA13" i="7"/>
  <c r="V14" i="7"/>
  <c r="X14" i="7"/>
  <c r="Z14" i="7"/>
  <c r="AA14" i="7"/>
  <c r="V15" i="7"/>
  <c r="X15" i="7"/>
  <c r="AA15" i="7"/>
  <c r="V16" i="7"/>
  <c r="X16" i="7"/>
  <c r="Y16" i="7"/>
  <c r="AA16" i="7"/>
  <c r="V17" i="7"/>
  <c r="X17" i="7"/>
  <c r="AA17" i="7"/>
  <c r="V18" i="7"/>
  <c r="X18" i="7"/>
  <c r="AA18" i="7"/>
  <c r="V19" i="7"/>
  <c r="X19" i="7"/>
  <c r="Y19" i="7"/>
  <c r="Z19" i="7"/>
  <c r="AA19" i="7"/>
  <c r="V20" i="7"/>
  <c r="X20" i="7"/>
  <c r="AA20" i="7"/>
  <c r="V21" i="7"/>
  <c r="X21" i="7"/>
  <c r="AA21" i="7"/>
  <c r="V22" i="7"/>
  <c r="X22" i="7"/>
  <c r="Z22" i="7"/>
  <c r="AA22" i="7"/>
  <c r="V23" i="7"/>
  <c r="X23" i="7"/>
  <c r="AA23" i="7"/>
  <c r="V24" i="7"/>
  <c r="X24" i="7"/>
  <c r="Y24" i="7"/>
  <c r="AA24" i="7"/>
  <c r="V25" i="7"/>
  <c r="X25" i="7"/>
  <c r="AA25" i="7"/>
  <c r="V26" i="7"/>
  <c r="X26" i="7"/>
  <c r="AA26" i="7"/>
  <c r="V27" i="7"/>
  <c r="X27" i="7"/>
  <c r="Y27" i="7"/>
  <c r="Z27" i="7"/>
  <c r="AA27" i="7"/>
  <c r="V28" i="7"/>
  <c r="X28" i="7"/>
  <c r="AA28" i="7"/>
  <c r="V29" i="7"/>
  <c r="X29" i="7"/>
  <c r="AA29" i="7"/>
  <c r="V30" i="7"/>
  <c r="X30" i="7"/>
  <c r="Z30" i="7"/>
  <c r="AA30" i="7"/>
  <c r="V31" i="7"/>
  <c r="X31" i="7"/>
  <c r="AA31" i="7"/>
  <c r="V32" i="7"/>
  <c r="X32" i="7"/>
  <c r="AA32" i="7"/>
  <c r="V33" i="7"/>
  <c r="X33" i="7"/>
  <c r="AA33" i="7"/>
  <c r="V34" i="7"/>
  <c r="X34" i="7"/>
  <c r="AA34" i="7"/>
  <c r="V35" i="7"/>
  <c r="X35" i="7"/>
  <c r="Y35" i="7"/>
  <c r="AA35" i="7"/>
  <c r="V36" i="7"/>
  <c r="X36" i="7"/>
  <c r="AA36" i="7"/>
  <c r="V37" i="7"/>
  <c r="X37" i="7"/>
  <c r="AA37" i="7"/>
  <c r="V38" i="7"/>
  <c r="X38" i="7"/>
  <c r="Y38" i="7"/>
  <c r="Z38" i="7"/>
  <c r="AA38" i="7"/>
  <c r="V39" i="7"/>
  <c r="X39" i="7"/>
  <c r="AA39" i="7"/>
  <c r="V40" i="7"/>
  <c r="X40" i="7"/>
  <c r="AA40" i="7"/>
  <c r="V41" i="7"/>
  <c r="X41" i="7"/>
  <c r="AA41" i="7"/>
  <c r="V42" i="7"/>
  <c r="X42" i="7"/>
  <c r="AA42" i="7"/>
  <c r="V43" i="7"/>
  <c r="X43" i="7"/>
  <c r="Y43" i="7"/>
  <c r="AA43" i="7"/>
  <c r="V44" i="7"/>
  <c r="X44" i="7"/>
  <c r="AA44" i="7"/>
  <c r="V45" i="7"/>
  <c r="X45" i="7"/>
  <c r="AA45" i="7"/>
  <c r="V46" i="7"/>
  <c r="X46" i="7"/>
  <c r="Y46" i="7"/>
  <c r="Z46" i="7"/>
  <c r="AA46" i="7"/>
  <c r="V47" i="7"/>
  <c r="X47" i="7"/>
  <c r="AA47" i="7"/>
  <c r="R3" i="7"/>
  <c r="AC3" i="7" s="1"/>
  <c r="Q3" i="7"/>
  <c r="K3" i="7"/>
  <c r="Y3" i="7" s="1"/>
  <c r="X3" i="7"/>
  <c r="V3" i="7"/>
  <c r="N49" i="7"/>
  <c r="AA49" i="7" s="1"/>
  <c r="J3" i="8"/>
  <c r="J5" i="8"/>
  <c r="J7" i="8"/>
  <c r="I49" i="7"/>
  <c r="G49" i="7"/>
  <c r="X49" i="7" s="1"/>
  <c r="M4" i="7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3" i="7"/>
  <c r="M49" i="7" s="1"/>
  <c r="H3" i="7"/>
  <c r="L4" i="7"/>
  <c r="Z4" i="7" s="1"/>
  <c r="L5" i="7"/>
  <c r="L6" i="7"/>
  <c r="Z6" i="7" s="1"/>
  <c r="L7" i="7"/>
  <c r="Z7" i="7" s="1"/>
  <c r="L8" i="7"/>
  <c r="L9" i="7"/>
  <c r="Z9" i="7" s="1"/>
  <c r="L10" i="7"/>
  <c r="Z10" i="7" s="1"/>
  <c r="L11" i="7"/>
  <c r="L12" i="7"/>
  <c r="Z12" i="7" s="1"/>
  <c r="L13" i="7"/>
  <c r="Z13" i="7" s="1"/>
  <c r="L14" i="7"/>
  <c r="L15" i="7"/>
  <c r="Z15" i="7" s="1"/>
  <c r="L16" i="7"/>
  <c r="Z16" i="7" s="1"/>
  <c r="L17" i="7"/>
  <c r="Z17" i="7" s="1"/>
  <c r="L18" i="7"/>
  <c r="Z18" i="7" s="1"/>
  <c r="L19" i="7"/>
  <c r="L20" i="7"/>
  <c r="Z20" i="7" s="1"/>
  <c r="L21" i="7"/>
  <c r="Z21" i="7" s="1"/>
  <c r="L22" i="7"/>
  <c r="L23" i="7"/>
  <c r="Z23" i="7" s="1"/>
  <c r="L24" i="7"/>
  <c r="Z24" i="7" s="1"/>
  <c r="L25" i="7"/>
  <c r="Z25" i="7" s="1"/>
  <c r="L26" i="7"/>
  <c r="Z26" i="7" s="1"/>
  <c r="L27" i="7"/>
  <c r="L28" i="7"/>
  <c r="Z28" i="7" s="1"/>
  <c r="L29" i="7"/>
  <c r="Z29" i="7" s="1"/>
  <c r="L30" i="7"/>
  <c r="L31" i="7"/>
  <c r="Z31" i="7" s="1"/>
  <c r="L32" i="7"/>
  <c r="Z32" i="7" s="1"/>
  <c r="L33" i="7"/>
  <c r="Z33" i="7" s="1"/>
  <c r="L34" i="7"/>
  <c r="Z34" i="7" s="1"/>
  <c r="L35" i="7"/>
  <c r="Z35" i="7" s="1"/>
  <c r="L36" i="7"/>
  <c r="Z36" i="7" s="1"/>
  <c r="L37" i="7"/>
  <c r="Z37" i="7" s="1"/>
  <c r="L38" i="7"/>
  <c r="L39" i="7"/>
  <c r="Z39" i="7" s="1"/>
  <c r="L40" i="7"/>
  <c r="Z40" i="7" s="1"/>
  <c r="L41" i="7"/>
  <c r="Z41" i="7" s="1"/>
  <c r="L42" i="7"/>
  <c r="Z42" i="7" s="1"/>
  <c r="L43" i="7"/>
  <c r="Z43" i="7" s="1"/>
  <c r="L44" i="7"/>
  <c r="Z44" i="7" s="1"/>
  <c r="L45" i="7"/>
  <c r="Z45" i="7" s="1"/>
  <c r="L46" i="7"/>
  <c r="L47" i="7"/>
  <c r="Z47" i="7" s="1"/>
  <c r="L3" i="7"/>
  <c r="Z3" i="7" s="1"/>
  <c r="K4" i="7"/>
  <c r="Y4" i="7" s="1"/>
  <c r="K5" i="7"/>
  <c r="Y5" i="7" s="1"/>
  <c r="K6" i="7"/>
  <c r="Y6" i="7" s="1"/>
  <c r="K7" i="7"/>
  <c r="Y7" i="7" s="1"/>
  <c r="K8" i="7"/>
  <c r="Y8" i="7" s="1"/>
  <c r="K9" i="7"/>
  <c r="Y9" i="7" s="1"/>
  <c r="K10" i="7"/>
  <c r="Y10" i="7" s="1"/>
  <c r="K11" i="7"/>
  <c r="Y11" i="7" s="1"/>
  <c r="K12" i="7"/>
  <c r="Y12" i="7" s="1"/>
  <c r="K13" i="7"/>
  <c r="Y13" i="7" s="1"/>
  <c r="K14" i="7"/>
  <c r="Y14" i="7" s="1"/>
  <c r="K15" i="7"/>
  <c r="Y15" i="7" s="1"/>
  <c r="K16" i="7"/>
  <c r="K17" i="7"/>
  <c r="Y17" i="7" s="1"/>
  <c r="K18" i="7"/>
  <c r="Y18" i="7" s="1"/>
  <c r="K19" i="7"/>
  <c r="K20" i="7"/>
  <c r="Y20" i="7" s="1"/>
  <c r="K21" i="7"/>
  <c r="Y21" i="7" s="1"/>
  <c r="K22" i="7"/>
  <c r="Y22" i="7" s="1"/>
  <c r="K23" i="7"/>
  <c r="Y23" i="7" s="1"/>
  <c r="K24" i="7"/>
  <c r="K25" i="7"/>
  <c r="Y25" i="7" s="1"/>
  <c r="K26" i="7"/>
  <c r="Y26" i="7" s="1"/>
  <c r="K27" i="7"/>
  <c r="K28" i="7"/>
  <c r="Y28" i="7" s="1"/>
  <c r="K29" i="7"/>
  <c r="Y29" i="7" s="1"/>
  <c r="K30" i="7"/>
  <c r="Y30" i="7" s="1"/>
  <c r="K31" i="7"/>
  <c r="Y31" i="7" s="1"/>
  <c r="K32" i="7"/>
  <c r="Y32" i="7" s="1"/>
  <c r="K33" i="7"/>
  <c r="Y33" i="7" s="1"/>
  <c r="K34" i="7"/>
  <c r="Y34" i="7" s="1"/>
  <c r="K35" i="7"/>
  <c r="K36" i="7"/>
  <c r="Y36" i="7" s="1"/>
  <c r="K37" i="7"/>
  <c r="Y37" i="7" s="1"/>
  <c r="K38" i="7"/>
  <c r="K39" i="7"/>
  <c r="Y39" i="7" s="1"/>
  <c r="K40" i="7"/>
  <c r="Y40" i="7" s="1"/>
  <c r="K41" i="7"/>
  <c r="Y41" i="7" s="1"/>
  <c r="K42" i="7"/>
  <c r="Y42" i="7" s="1"/>
  <c r="K43" i="7"/>
  <c r="K44" i="7"/>
  <c r="Y44" i="7" s="1"/>
  <c r="K45" i="7"/>
  <c r="Y45" i="7" s="1"/>
  <c r="K46" i="7"/>
  <c r="K47" i="7"/>
  <c r="Y47" i="7" s="1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A54" i="4"/>
  <c r="A53" i="4"/>
  <c r="A51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" i="4"/>
  <c r="V6" i="4"/>
  <c r="V51" i="4" s="1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" i="4"/>
  <c r="Q6" i="4"/>
  <c r="R6" i="4"/>
  <c r="S6" i="4"/>
  <c r="T6" i="4"/>
  <c r="U6" i="4"/>
  <c r="Q7" i="4"/>
  <c r="R7" i="4"/>
  <c r="S7" i="4"/>
  <c r="T7" i="4"/>
  <c r="U7" i="4"/>
  <c r="Q8" i="4"/>
  <c r="R8" i="4"/>
  <c r="S8" i="4"/>
  <c r="T8" i="4"/>
  <c r="U8" i="4"/>
  <c r="Q9" i="4"/>
  <c r="R9" i="4"/>
  <c r="S9" i="4"/>
  <c r="T9" i="4"/>
  <c r="U9" i="4"/>
  <c r="Q10" i="4"/>
  <c r="R10" i="4"/>
  <c r="S10" i="4"/>
  <c r="T10" i="4"/>
  <c r="U10" i="4"/>
  <c r="Q11" i="4"/>
  <c r="R11" i="4"/>
  <c r="S11" i="4"/>
  <c r="T11" i="4"/>
  <c r="U11" i="4"/>
  <c r="Q12" i="4"/>
  <c r="R12" i="4"/>
  <c r="S12" i="4"/>
  <c r="T12" i="4"/>
  <c r="U12" i="4"/>
  <c r="Q13" i="4"/>
  <c r="R13" i="4"/>
  <c r="S13" i="4"/>
  <c r="T13" i="4"/>
  <c r="U13" i="4"/>
  <c r="Q14" i="4"/>
  <c r="R14" i="4"/>
  <c r="S14" i="4"/>
  <c r="T14" i="4"/>
  <c r="U14" i="4"/>
  <c r="Q15" i="4"/>
  <c r="R15" i="4"/>
  <c r="S15" i="4"/>
  <c r="T15" i="4"/>
  <c r="U15" i="4"/>
  <c r="Q16" i="4"/>
  <c r="R16" i="4"/>
  <c r="S16" i="4"/>
  <c r="T16" i="4"/>
  <c r="U16" i="4"/>
  <c r="Q17" i="4"/>
  <c r="R17" i="4"/>
  <c r="S17" i="4"/>
  <c r="T17" i="4"/>
  <c r="U17" i="4"/>
  <c r="Q18" i="4"/>
  <c r="R18" i="4"/>
  <c r="S18" i="4"/>
  <c r="T18" i="4"/>
  <c r="U18" i="4"/>
  <c r="Q19" i="4"/>
  <c r="R19" i="4"/>
  <c r="S19" i="4"/>
  <c r="T19" i="4"/>
  <c r="U19" i="4"/>
  <c r="Q20" i="4"/>
  <c r="R20" i="4"/>
  <c r="S20" i="4"/>
  <c r="T20" i="4"/>
  <c r="U20" i="4"/>
  <c r="Q21" i="4"/>
  <c r="R21" i="4"/>
  <c r="S21" i="4"/>
  <c r="T21" i="4"/>
  <c r="U21" i="4"/>
  <c r="Q22" i="4"/>
  <c r="R22" i="4"/>
  <c r="S22" i="4"/>
  <c r="T22" i="4"/>
  <c r="U22" i="4"/>
  <c r="Q23" i="4"/>
  <c r="R23" i="4"/>
  <c r="S23" i="4"/>
  <c r="T23" i="4"/>
  <c r="U23" i="4"/>
  <c r="Q24" i="4"/>
  <c r="R24" i="4"/>
  <c r="S24" i="4"/>
  <c r="T24" i="4"/>
  <c r="U24" i="4"/>
  <c r="Q25" i="4"/>
  <c r="R25" i="4"/>
  <c r="S25" i="4"/>
  <c r="T25" i="4"/>
  <c r="U25" i="4"/>
  <c r="Q26" i="4"/>
  <c r="R26" i="4"/>
  <c r="S26" i="4"/>
  <c r="T26" i="4"/>
  <c r="U26" i="4"/>
  <c r="Q27" i="4"/>
  <c r="R27" i="4"/>
  <c r="S27" i="4"/>
  <c r="T27" i="4"/>
  <c r="U27" i="4"/>
  <c r="Q28" i="4"/>
  <c r="R28" i="4"/>
  <c r="S28" i="4"/>
  <c r="T28" i="4"/>
  <c r="U28" i="4"/>
  <c r="Q29" i="4"/>
  <c r="R29" i="4"/>
  <c r="S29" i="4"/>
  <c r="T29" i="4"/>
  <c r="U29" i="4"/>
  <c r="Q30" i="4"/>
  <c r="R30" i="4"/>
  <c r="S30" i="4"/>
  <c r="T30" i="4"/>
  <c r="U30" i="4"/>
  <c r="Q31" i="4"/>
  <c r="R31" i="4"/>
  <c r="S31" i="4"/>
  <c r="T31" i="4"/>
  <c r="U31" i="4"/>
  <c r="Q32" i="4"/>
  <c r="R32" i="4"/>
  <c r="S32" i="4"/>
  <c r="T32" i="4"/>
  <c r="U32" i="4"/>
  <c r="Q33" i="4"/>
  <c r="R33" i="4"/>
  <c r="S33" i="4"/>
  <c r="T33" i="4"/>
  <c r="U33" i="4"/>
  <c r="Q34" i="4"/>
  <c r="R34" i="4"/>
  <c r="S34" i="4"/>
  <c r="T34" i="4"/>
  <c r="U34" i="4"/>
  <c r="Q35" i="4"/>
  <c r="R35" i="4"/>
  <c r="S35" i="4"/>
  <c r="T35" i="4"/>
  <c r="U35" i="4"/>
  <c r="Q36" i="4"/>
  <c r="R36" i="4"/>
  <c r="S36" i="4"/>
  <c r="T36" i="4"/>
  <c r="U36" i="4"/>
  <c r="Q37" i="4"/>
  <c r="R37" i="4"/>
  <c r="S37" i="4"/>
  <c r="T37" i="4"/>
  <c r="U37" i="4"/>
  <c r="Q38" i="4"/>
  <c r="R38" i="4"/>
  <c r="S38" i="4"/>
  <c r="T38" i="4"/>
  <c r="U38" i="4"/>
  <c r="Q39" i="4"/>
  <c r="R39" i="4"/>
  <c r="S39" i="4"/>
  <c r="T39" i="4"/>
  <c r="U39" i="4"/>
  <c r="Q40" i="4"/>
  <c r="R40" i="4"/>
  <c r="S40" i="4"/>
  <c r="T40" i="4"/>
  <c r="U40" i="4"/>
  <c r="Q41" i="4"/>
  <c r="R41" i="4"/>
  <c r="S41" i="4"/>
  <c r="T41" i="4"/>
  <c r="U41" i="4"/>
  <c r="Q42" i="4"/>
  <c r="R42" i="4"/>
  <c r="S42" i="4"/>
  <c r="T42" i="4"/>
  <c r="U42" i="4"/>
  <c r="Q43" i="4"/>
  <c r="R43" i="4"/>
  <c r="S43" i="4"/>
  <c r="T43" i="4"/>
  <c r="U43" i="4"/>
  <c r="Q44" i="4"/>
  <c r="R44" i="4"/>
  <c r="S44" i="4"/>
  <c r="T44" i="4"/>
  <c r="U44" i="4"/>
  <c r="Q45" i="4"/>
  <c r="R45" i="4"/>
  <c r="S45" i="4"/>
  <c r="T45" i="4"/>
  <c r="U45" i="4"/>
  <c r="Q46" i="4"/>
  <c r="R46" i="4"/>
  <c r="S46" i="4"/>
  <c r="T46" i="4"/>
  <c r="U46" i="4"/>
  <c r="Q47" i="4"/>
  <c r="R47" i="4"/>
  <c r="S47" i="4"/>
  <c r="T47" i="4"/>
  <c r="U47" i="4"/>
  <c r="Q48" i="4"/>
  <c r="R48" i="4"/>
  <c r="S48" i="4"/>
  <c r="T48" i="4"/>
  <c r="U48" i="4"/>
  <c r="Q49" i="4"/>
  <c r="R49" i="4"/>
  <c r="S49" i="4"/>
  <c r="T49" i="4"/>
  <c r="U49" i="4"/>
  <c r="U5" i="4"/>
  <c r="U51" i="4" s="1"/>
  <c r="T5" i="4"/>
  <c r="T51" i="4" s="1"/>
  <c r="S5" i="4"/>
  <c r="S51" i="4" s="1"/>
  <c r="R5" i="4"/>
  <c r="R51" i="4" s="1"/>
  <c r="Q5" i="4"/>
  <c r="Q51" i="4" s="1"/>
  <c r="AM49" i="3"/>
  <c r="AJ52" i="3"/>
  <c r="AH52" i="3"/>
  <c r="AF52" i="3"/>
  <c r="AD52" i="3"/>
  <c r="AB52" i="3"/>
  <c r="Y52" i="3"/>
  <c r="W52" i="3"/>
  <c r="U52" i="3"/>
  <c r="S52" i="3"/>
  <c r="Q52" i="3"/>
  <c r="N52" i="3"/>
  <c r="L52" i="3"/>
  <c r="J52" i="3"/>
  <c r="H52" i="3"/>
  <c r="F52" i="3"/>
  <c r="AM4" i="3"/>
  <c r="AM5" i="3"/>
  <c r="AM6" i="3"/>
  <c r="AM7" i="3"/>
  <c r="AM8" i="3"/>
  <c r="AM9" i="3"/>
  <c r="AM10" i="3"/>
  <c r="AM11" i="3"/>
  <c r="AM12" i="3"/>
  <c r="AM13" i="3"/>
  <c r="AM14" i="3"/>
  <c r="AM15" i="3"/>
  <c r="AM16" i="3"/>
  <c r="AM17" i="3"/>
  <c r="AM18" i="3"/>
  <c r="AM19" i="3"/>
  <c r="AM20" i="3"/>
  <c r="AM21" i="3"/>
  <c r="AM22" i="3"/>
  <c r="AM23" i="3"/>
  <c r="AM24" i="3"/>
  <c r="AM25" i="3"/>
  <c r="AM26" i="3"/>
  <c r="AM27" i="3"/>
  <c r="AM28" i="3"/>
  <c r="AM29" i="3"/>
  <c r="AM30" i="3"/>
  <c r="AM31" i="3"/>
  <c r="AM32" i="3"/>
  <c r="AM33" i="3"/>
  <c r="AM34" i="3"/>
  <c r="AM35" i="3"/>
  <c r="AM36" i="3"/>
  <c r="AM37" i="3"/>
  <c r="AM38" i="3"/>
  <c r="AM39" i="3"/>
  <c r="AM40" i="3"/>
  <c r="AM41" i="3"/>
  <c r="AM42" i="3"/>
  <c r="AM43" i="3"/>
  <c r="AM44" i="3"/>
  <c r="AM45" i="3"/>
  <c r="AM46" i="3"/>
  <c r="AM47" i="3"/>
  <c r="AM3" i="3"/>
  <c r="P4" i="3"/>
  <c r="Q4" i="3"/>
  <c r="R4" i="3"/>
  <c r="S4" i="3"/>
  <c r="T4" i="3"/>
  <c r="U4" i="3"/>
  <c r="V4" i="3"/>
  <c r="W4" i="3"/>
  <c r="X4" i="3"/>
  <c r="Y4" i="3"/>
  <c r="P5" i="3"/>
  <c r="Q5" i="3"/>
  <c r="R5" i="3"/>
  <c r="S5" i="3"/>
  <c r="T5" i="3"/>
  <c r="U5" i="3"/>
  <c r="V5" i="3"/>
  <c r="W5" i="3"/>
  <c r="X5" i="3"/>
  <c r="Y5" i="3"/>
  <c r="P6" i="3"/>
  <c r="Q6" i="3"/>
  <c r="R6" i="3"/>
  <c r="S6" i="3"/>
  <c r="T6" i="3"/>
  <c r="U6" i="3"/>
  <c r="V6" i="3"/>
  <c r="W6" i="3"/>
  <c r="X6" i="3"/>
  <c r="Y6" i="3"/>
  <c r="P7" i="3"/>
  <c r="Q7" i="3"/>
  <c r="R7" i="3"/>
  <c r="S7" i="3"/>
  <c r="T7" i="3"/>
  <c r="U7" i="3"/>
  <c r="V7" i="3"/>
  <c r="W7" i="3"/>
  <c r="X7" i="3"/>
  <c r="Y7" i="3"/>
  <c r="P8" i="3"/>
  <c r="Q8" i="3"/>
  <c r="R8" i="3"/>
  <c r="S8" i="3"/>
  <c r="T8" i="3"/>
  <c r="U8" i="3"/>
  <c r="V8" i="3"/>
  <c r="W8" i="3"/>
  <c r="X8" i="3"/>
  <c r="Y8" i="3"/>
  <c r="P9" i="3"/>
  <c r="Q9" i="3"/>
  <c r="R9" i="3"/>
  <c r="S9" i="3"/>
  <c r="T9" i="3"/>
  <c r="U9" i="3"/>
  <c r="V9" i="3"/>
  <c r="W9" i="3"/>
  <c r="X9" i="3"/>
  <c r="Y9" i="3"/>
  <c r="P10" i="3"/>
  <c r="Q10" i="3"/>
  <c r="R10" i="3"/>
  <c r="S10" i="3"/>
  <c r="T10" i="3"/>
  <c r="U10" i="3"/>
  <c r="V10" i="3"/>
  <c r="W10" i="3"/>
  <c r="X10" i="3"/>
  <c r="Y10" i="3"/>
  <c r="P11" i="3"/>
  <c r="Q11" i="3"/>
  <c r="R11" i="3"/>
  <c r="S11" i="3"/>
  <c r="T11" i="3"/>
  <c r="U11" i="3"/>
  <c r="V11" i="3"/>
  <c r="W11" i="3"/>
  <c r="X11" i="3"/>
  <c r="Y11" i="3"/>
  <c r="P12" i="3"/>
  <c r="Q12" i="3"/>
  <c r="R12" i="3"/>
  <c r="S12" i="3"/>
  <c r="T12" i="3"/>
  <c r="U12" i="3"/>
  <c r="V12" i="3"/>
  <c r="W12" i="3"/>
  <c r="X12" i="3"/>
  <c r="Y12" i="3"/>
  <c r="P13" i="3"/>
  <c r="Q13" i="3"/>
  <c r="R13" i="3"/>
  <c r="S13" i="3"/>
  <c r="T13" i="3"/>
  <c r="U13" i="3"/>
  <c r="V13" i="3"/>
  <c r="W13" i="3"/>
  <c r="X13" i="3"/>
  <c r="Y13" i="3"/>
  <c r="P14" i="3"/>
  <c r="Q14" i="3"/>
  <c r="R14" i="3"/>
  <c r="S14" i="3"/>
  <c r="T14" i="3"/>
  <c r="U14" i="3"/>
  <c r="V14" i="3"/>
  <c r="W14" i="3"/>
  <c r="X14" i="3"/>
  <c r="Y14" i="3"/>
  <c r="P15" i="3"/>
  <c r="Q15" i="3"/>
  <c r="R15" i="3"/>
  <c r="S15" i="3"/>
  <c r="T15" i="3"/>
  <c r="U15" i="3"/>
  <c r="V15" i="3"/>
  <c r="W15" i="3"/>
  <c r="X15" i="3"/>
  <c r="Y15" i="3"/>
  <c r="P16" i="3"/>
  <c r="Q16" i="3"/>
  <c r="R16" i="3"/>
  <c r="S16" i="3"/>
  <c r="T16" i="3"/>
  <c r="U16" i="3"/>
  <c r="V16" i="3"/>
  <c r="W16" i="3"/>
  <c r="X16" i="3"/>
  <c r="Y16" i="3"/>
  <c r="P17" i="3"/>
  <c r="Q17" i="3"/>
  <c r="R17" i="3"/>
  <c r="S17" i="3"/>
  <c r="T17" i="3"/>
  <c r="U17" i="3"/>
  <c r="V17" i="3"/>
  <c r="W17" i="3"/>
  <c r="X17" i="3"/>
  <c r="Y17" i="3"/>
  <c r="P18" i="3"/>
  <c r="Q18" i="3"/>
  <c r="R18" i="3"/>
  <c r="S18" i="3"/>
  <c r="T18" i="3"/>
  <c r="U18" i="3"/>
  <c r="V18" i="3"/>
  <c r="W18" i="3"/>
  <c r="X18" i="3"/>
  <c r="Y18" i="3"/>
  <c r="P19" i="3"/>
  <c r="Q19" i="3"/>
  <c r="R19" i="3"/>
  <c r="S19" i="3"/>
  <c r="T19" i="3"/>
  <c r="U19" i="3"/>
  <c r="V19" i="3"/>
  <c r="W19" i="3"/>
  <c r="X19" i="3"/>
  <c r="Y19" i="3"/>
  <c r="P20" i="3"/>
  <c r="Q20" i="3"/>
  <c r="R20" i="3"/>
  <c r="S20" i="3"/>
  <c r="T20" i="3"/>
  <c r="U20" i="3"/>
  <c r="V20" i="3"/>
  <c r="W20" i="3"/>
  <c r="X20" i="3"/>
  <c r="Y20" i="3"/>
  <c r="P21" i="3"/>
  <c r="Q21" i="3"/>
  <c r="R21" i="3"/>
  <c r="S21" i="3"/>
  <c r="T21" i="3"/>
  <c r="U21" i="3"/>
  <c r="V21" i="3"/>
  <c r="W21" i="3"/>
  <c r="X21" i="3"/>
  <c r="Y21" i="3"/>
  <c r="P22" i="3"/>
  <c r="Q22" i="3"/>
  <c r="R22" i="3"/>
  <c r="S22" i="3"/>
  <c r="T22" i="3"/>
  <c r="U22" i="3"/>
  <c r="V22" i="3"/>
  <c r="W22" i="3"/>
  <c r="X22" i="3"/>
  <c r="Y22" i="3"/>
  <c r="P23" i="3"/>
  <c r="Q23" i="3"/>
  <c r="R23" i="3"/>
  <c r="S23" i="3"/>
  <c r="T23" i="3"/>
  <c r="U23" i="3"/>
  <c r="V23" i="3"/>
  <c r="W23" i="3"/>
  <c r="X23" i="3"/>
  <c r="Y23" i="3"/>
  <c r="P24" i="3"/>
  <c r="Q24" i="3"/>
  <c r="R24" i="3"/>
  <c r="S24" i="3"/>
  <c r="T24" i="3"/>
  <c r="U24" i="3"/>
  <c r="V24" i="3"/>
  <c r="W24" i="3"/>
  <c r="X24" i="3"/>
  <c r="Y24" i="3"/>
  <c r="P25" i="3"/>
  <c r="Q25" i="3"/>
  <c r="R25" i="3"/>
  <c r="S25" i="3"/>
  <c r="T25" i="3"/>
  <c r="U25" i="3"/>
  <c r="V25" i="3"/>
  <c r="W25" i="3"/>
  <c r="X25" i="3"/>
  <c r="Y25" i="3"/>
  <c r="P26" i="3"/>
  <c r="Q26" i="3"/>
  <c r="R26" i="3"/>
  <c r="S26" i="3"/>
  <c r="T26" i="3"/>
  <c r="U26" i="3"/>
  <c r="V26" i="3"/>
  <c r="W26" i="3"/>
  <c r="X26" i="3"/>
  <c r="Y26" i="3"/>
  <c r="P27" i="3"/>
  <c r="Q27" i="3"/>
  <c r="R27" i="3"/>
  <c r="S27" i="3"/>
  <c r="T27" i="3"/>
  <c r="U27" i="3"/>
  <c r="V27" i="3"/>
  <c r="W27" i="3"/>
  <c r="X27" i="3"/>
  <c r="Y27" i="3"/>
  <c r="P28" i="3"/>
  <c r="Q28" i="3"/>
  <c r="R28" i="3"/>
  <c r="S28" i="3"/>
  <c r="T28" i="3"/>
  <c r="U28" i="3"/>
  <c r="V28" i="3"/>
  <c r="W28" i="3"/>
  <c r="X28" i="3"/>
  <c r="Y28" i="3"/>
  <c r="P29" i="3"/>
  <c r="Q29" i="3"/>
  <c r="R29" i="3"/>
  <c r="S29" i="3"/>
  <c r="T29" i="3"/>
  <c r="U29" i="3"/>
  <c r="V29" i="3"/>
  <c r="W29" i="3"/>
  <c r="X29" i="3"/>
  <c r="Y29" i="3"/>
  <c r="P30" i="3"/>
  <c r="Q30" i="3"/>
  <c r="R30" i="3"/>
  <c r="S30" i="3"/>
  <c r="T30" i="3"/>
  <c r="U30" i="3"/>
  <c r="V30" i="3"/>
  <c r="W30" i="3"/>
  <c r="X30" i="3"/>
  <c r="Y30" i="3"/>
  <c r="P31" i="3"/>
  <c r="Q31" i="3"/>
  <c r="R31" i="3"/>
  <c r="S31" i="3"/>
  <c r="T31" i="3"/>
  <c r="U31" i="3"/>
  <c r="V31" i="3"/>
  <c r="W31" i="3"/>
  <c r="X31" i="3"/>
  <c r="Y31" i="3"/>
  <c r="P32" i="3"/>
  <c r="Q32" i="3"/>
  <c r="R32" i="3"/>
  <c r="S32" i="3"/>
  <c r="T32" i="3"/>
  <c r="U32" i="3"/>
  <c r="V32" i="3"/>
  <c r="W32" i="3"/>
  <c r="X32" i="3"/>
  <c r="Y32" i="3"/>
  <c r="P33" i="3"/>
  <c r="Q33" i="3"/>
  <c r="R33" i="3"/>
  <c r="S33" i="3"/>
  <c r="T33" i="3"/>
  <c r="U33" i="3"/>
  <c r="V33" i="3"/>
  <c r="W33" i="3"/>
  <c r="X33" i="3"/>
  <c r="Y33" i="3"/>
  <c r="P34" i="3"/>
  <c r="Q34" i="3"/>
  <c r="R34" i="3"/>
  <c r="S34" i="3"/>
  <c r="T34" i="3"/>
  <c r="U34" i="3"/>
  <c r="V34" i="3"/>
  <c r="W34" i="3"/>
  <c r="X34" i="3"/>
  <c r="Y34" i="3"/>
  <c r="P35" i="3"/>
  <c r="Q35" i="3"/>
  <c r="R35" i="3"/>
  <c r="S35" i="3"/>
  <c r="T35" i="3"/>
  <c r="U35" i="3"/>
  <c r="V35" i="3"/>
  <c r="W35" i="3"/>
  <c r="X35" i="3"/>
  <c r="Y35" i="3"/>
  <c r="P36" i="3"/>
  <c r="Q36" i="3"/>
  <c r="R36" i="3"/>
  <c r="S36" i="3"/>
  <c r="T36" i="3"/>
  <c r="U36" i="3"/>
  <c r="V36" i="3"/>
  <c r="W36" i="3"/>
  <c r="X36" i="3"/>
  <c r="Y36" i="3"/>
  <c r="P37" i="3"/>
  <c r="Q37" i="3"/>
  <c r="R37" i="3"/>
  <c r="S37" i="3"/>
  <c r="T37" i="3"/>
  <c r="U37" i="3"/>
  <c r="V37" i="3"/>
  <c r="W37" i="3"/>
  <c r="X37" i="3"/>
  <c r="Y37" i="3"/>
  <c r="P38" i="3"/>
  <c r="Q38" i="3"/>
  <c r="R38" i="3"/>
  <c r="S38" i="3"/>
  <c r="T38" i="3"/>
  <c r="U38" i="3"/>
  <c r="V38" i="3"/>
  <c r="W38" i="3"/>
  <c r="X38" i="3"/>
  <c r="Y38" i="3"/>
  <c r="P39" i="3"/>
  <c r="Q39" i="3"/>
  <c r="R39" i="3"/>
  <c r="S39" i="3"/>
  <c r="T39" i="3"/>
  <c r="U39" i="3"/>
  <c r="V39" i="3"/>
  <c r="W39" i="3"/>
  <c r="X39" i="3"/>
  <c r="Y39" i="3"/>
  <c r="P40" i="3"/>
  <c r="Q40" i="3"/>
  <c r="R40" i="3"/>
  <c r="S40" i="3"/>
  <c r="T40" i="3"/>
  <c r="U40" i="3"/>
  <c r="V40" i="3"/>
  <c r="W40" i="3"/>
  <c r="X40" i="3"/>
  <c r="Y40" i="3"/>
  <c r="P41" i="3"/>
  <c r="Q41" i="3"/>
  <c r="R41" i="3"/>
  <c r="S41" i="3"/>
  <c r="T41" i="3"/>
  <c r="U41" i="3"/>
  <c r="V41" i="3"/>
  <c r="W41" i="3"/>
  <c r="X41" i="3"/>
  <c r="Y41" i="3"/>
  <c r="P42" i="3"/>
  <c r="Q42" i="3"/>
  <c r="R42" i="3"/>
  <c r="S42" i="3"/>
  <c r="T42" i="3"/>
  <c r="U42" i="3"/>
  <c r="V42" i="3"/>
  <c r="W42" i="3"/>
  <c r="X42" i="3"/>
  <c r="Y42" i="3"/>
  <c r="P43" i="3"/>
  <c r="Q43" i="3"/>
  <c r="R43" i="3"/>
  <c r="S43" i="3"/>
  <c r="T43" i="3"/>
  <c r="U43" i="3"/>
  <c r="V43" i="3"/>
  <c r="W43" i="3"/>
  <c r="X43" i="3"/>
  <c r="Y43" i="3"/>
  <c r="P44" i="3"/>
  <c r="Q44" i="3"/>
  <c r="R44" i="3"/>
  <c r="S44" i="3"/>
  <c r="T44" i="3"/>
  <c r="U44" i="3"/>
  <c r="V44" i="3"/>
  <c r="W44" i="3"/>
  <c r="X44" i="3"/>
  <c r="Y44" i="3"/>
  <c r="P45" i="3"/>
  <c r="Q45" i="3"/>
  <c r="R45" i="3"/>
  <c r="S45" i="3"/>
  <c r="T45" i="3"/>
  <c r="U45" i="3"/>
  <c r="V45" i="3"/>
  <c r="W45" i="3"/>
  <c r="X45" i="3"/>
  <c r="Y45" i="3"/>
  <c r="P46" i="3"/>
  <c r="Q46" i="3"/>
  <c r="R46" i="3"/>
  <c r="S46" i="3"/>
  <c r="T46" i="3"/>
  <c r="U46" i="3"/>
  <c r="V46" i="3"/>
  <c r="W46" i="3"/>
  <c r="X46" i="3"/>
  <c r="Y46" i="3"/>
  <c r="P47" i="3"/>
  <c r="Q47" i="3"/>
  <c r="R47" i="3"/>
  <c r="S47" i="3"/>
  <c r="T47" i="3"/>
  <c r="U47" i="3"/>
  <c r="V47" i="3"/>
  <c r="W47" i="3"/>
  <c r="X47" i="3"/>
  <c r="Y47" i="3"/>
  <c r="Q3" i="3"/>
  <c r="R3" i="3"/>
  <c r="S3" i="3"/>
  <c r="T3" i="3"/>
  <c r="U3" i="3"/>
  <c r="V3" i="3"/>
  <c r="W3" i="3"/>
  <c r="X3" i="3"/>
  <c r="Y3" i="3"/>
  <c r="P3" i="3"/>
  <c r="Q49" i="3"/>
  <c r="R49" i="3"/>
  <c r="S49" i="3"/>
  <c r="T49" i="3"/>
  <c r="U49" i="3"/>
  <c r="V49" i="3"/>
  <c r="W49" i="3"/>
  <c r="X49" i="3"/>
  <c r="Y49" i="3"/>
  <c r="P49" i="3"/>
  <c r="N49" i="3"/>
  <c r="M49" i="3"/>
  <c r="L49" i="3"/>
  <c r="K49" i="3"/>
  <c r="J49" i="3"/>
  <c r="I49" i="3"/>
  <c r="H49" i="3"/>
  <c r="G49" i="3"/>
  <c r="F49" i="3"/>
  <c r="E49" i="3"/>
  <c r="O51" i="4"/>
  <c r="N51" i="4"/>
  <c r="M51" i="4"/>
  <c r="L51" i="4"/>
  <c r="K51" i="4"/>
  <c r="J51" i="4"/>
  <c r="I51" i="4"/>
  <c r="H51" i="4"/>
  <c r="G51" i="4"/>
  <c r="F51" i="4"/>
  <c r="N49" i="11" l="1"/>
  <c r="AO3" i="7"/>
  <c r="AC47" i="7"/>
  <c r="AC43" i="7"/>
  <c r="AC39" i="7"/>
  <c r="AC35" i="7"/>
  <c r="AC31" i="7"/>
  <c r="AC27" i="7"/>
  <c r="AC23" i="7"/>
  <c r="AC19" i="7"/>
  <c r="AC15" i="7"/>
  <c r="AC11" i="7"/>
  <c r="AC7" i="7"/>
  <c r="AC40" i="7"/>
  <c r="AC32" i="7"/>
  <c r="AC24" i="7"/>
  <c r="AC16" i="7"/>
  <c r="AC8" i="7"/>
  <c r="AC46" i="7"/>
  <c r="AC38" i="7"/>
  <c r="AC22" i="7"/>
  <c r="AC14" i="7"/>
  <c r="AC6" i="7"/>
  <c r="AC45" i="7"/>
  <c r="AC37" i="7"/>
  <c r="AC29" i="7"/>
  <c r="AC21" i="7"/>
  <c r="AC13" i="7"/>
  <c r="AC5" i="7"/>
  <c r="AC44" i="7"/>
  <c r="AC36" i="7"/>
  <c r="AC28" i="7"/>
  <c r="AC20" i="7"/>
</calcChain>
</file>

<file path=xl/sharedStrings.xml><?xml version="1.0" encoding="utf-8"?>
<sst xmlns="http://schemas.openxmlformats.org/spreadsheetml/2006/main" count="1432" uniqueCount="789">
  <si>
    <t>FiFo</t>
  </si>
  <si>
    <t>Shortest PT</t>
  </si>
  <si>
    <t>Shortest PT Station</t>
  </si>
  <si>
    <t>Average</t>
  </si>
  <si>
    <t>Instance Name</t>
  </si>
  <si>
    <t>NS</t>
  </si>
  <si>
    <t>CT</t>
  </si>
  <si>
    <t>Buxey</t>
  </si>
  <si>
    <t>Gunther</t>
  </si>
  <si>
    <t>Hahn</t>
  </si>
  <si>
    <t>Heskia</t>
  </si>
  <si>
    <t>Lutz1</t>
  </si>
  <si>
    <t>Mitchell</t>
  </si>
  <si>
    <t>Roszieg</t>
  </si>
  <si>
    <t>Sawyer</t>
  </si>
  <si>
    <t>Instances</t>
  </si>
  <si>
    <t>\hline \multirow{4}{*}{Gunther}</t>
  </si>
  <si>
    <t>\hline \multirow{8}{*}{Hahn}</t>
  </si>
  <si>
    <t>\hline \multirow{6}{*}{Heskia}</t>
  </si>
  <si>
    <t>\hline \multirow{3}{*}{Lutz1}</t>
  </si>
  <si>
    <t>\hline \multirow{6}{*}{Mitchell}</t>
  </si>
  <si>
    <t>\hline \multirow{7}{*}{Roszieg}</t>
  </si>
  <si>
    <t>\hline \multirow{5}{*}{Sawyer}</t>
  </si>
  <si>
    <t>\hline  \multicolumn{3}{|c|}{Average}</t>
  </si>
  <si>
    <t>\hline \multirow{6}{*}{Buxey}</t>
  </si>
  <si>
    <t>Rounded</t>
  </si>
  <si>
    <t>Fifo</t>
  </si>
  <si>
    <t>UW</t>
  </si>
  <si>
    <t>IT</t>
  </si>
  <si>
    <t>Point</t>
  </si>
  <si>
    <t>0.477</t>
  </si>
  <si>
    <t>0.479</t>
  </si>
  <si>
    <t>0.475</t>
  </si>
  <si>
    <t>0.442</t>
  </si>
  <si>
    <t>0.419</t>
  </si>
  <si>
    <t>0.421</t>
  </si>
  <si>
    <t>0.464</t>
  </si>
  <si>
    <t>0.466</t>
  </si>
  <si>
    <t>0.628</t>
  </si>
  <si>
    <t>0.631</t>
  </si>
  <si>
    <t>0.623</t>
  </si>
  <si>
    <t>0.625</t>
  </si>
  <si>
    <t>0.534</t>
  </si>
  <si>
    <t>0.537</t>
  </si>
  <si>
    <t>0.492</t>
  </si>
  <si>
    <t>0.494</t>
  </si>
  <si>
    <t>0.582</t>
  </si>
  <si>
    <t>0.585</t>
  </si>
  <si>
    <t>0.213</t>
  </si>
  <si>
    <t>0.214</t>
  </si>
  <si>
    <t>0.215</t>
  </si>
  <si>
    <t>0.495</t>
  </si>
  <si>
    <t>0.497</t>
  </si>
  <si>
    <t>0.471</t>
  </si>
  <si>
    <t>0.462</t>
  </si>
  <si>
    <t>0.488</t>
  </si>
  <si>
    <t>0.489</t>
  </si>
  <si>
    <t>0.75</t>
  </si>
  <si>
    <t>0.752</t>
  </si>
  <si>
    <t>0.742</t>
  </si>
  <si>
    <t>0.744</t>
  </si>
  <si>
    <t>0.624</t>
  </si>
  <si>
    <t>0.626</t>
  </si>
  <si>
    <t>0.478</t>
  </si>
  <si>
    <t>0.48</t>
  </si>
  <si>
    <t>0.701</t>
  </si>
  <si>
    <t>0.703</t>
  </si>
  <si>
    <t>0.217</t>
  </si>
  <si>
    <t>0.218</t>
  </si>
  <si>
    <t>0.216</t>
  </si>
  <si>
    <t>0.163</t>
  </si>
  <si>
    <t>0.164</t>
  </si>
  <si>
    <t>0.086</t>
  </si>
  <si>
    <t>0.087</t>
  </si>
  <si>
    <t>0.185</t>
  </si>
  <si>
    <t>0.186</t>
  </si>
  <si>
    <t>6.22</t>
  </si>
  <si>
    <t>6.08</t>
  </si>
  <si>
    <t>6.09</t>
  </si>
  <si>
    <t>5.55</t>
  </si>
  <si>
    <t>5.56</t>
  </si>
  <si>
    <t>4.85</t>
  </si>
  <si>
    <t>4.87</t>
  </si>
  <si>
    <t>5.52</t>
  </si>
  <si>
    <t>5.54</t>
  </si>
  <si>
    <t>5.61</t>
  </si>
  <si>
    <t>5.63</t>
  </si>
  <si>
    <t>5.48</t>
  </si>
  <si>
    <t>4.74</t>
  </si>
  <si>
    <t>4.75</t>
  </si>
  <si>
    <t>3.98</t>
  </si>
  <si>
    <t>4.63</t>
  </si>
  <si>
    <t>4.64</t>
  </si>
  <si>
    <t>6.14</t>
  </si>
  <si>
    <t>6.15</t>
  </si>
  <si>
    <t>6.01</t>
  </si>
  <si>
    <t>6.03</t>
  </si>
  <si>
    <t>5.28</t>
  </si>
  <si>
    <t>4.72</t>
  </si>
  <si>
    <t>5.18</t>
  </si>
  <si>
    <t>2.22</t>
  </si>
  <si>
    <t>2.23</t>
  </si>
  <si>
    <t>2.18</t>
  </si>
  <si>
    <t>2.19</t>
  </si>
  <si>
    <t>1.74</t>
  </si>
  <si>
    <t>1.75</t>
  </si>
  <si>
    <t>1.32</t>
  </si>
  <si>
    <t>1.33</t>
  </si>
  <si>
    <t>1.99</t>
  </si>
  <si>
    <t>70.86</t>
  </si>
  <si>
    <t>71.22</t>
  </si>
  <si>
    <t>65.29</t>
  </si>
  <si>
    <t>65.63</t>
  </si>
  <si>
    <t>44.77</t>
  </si>
  <si>
    <t>45.04</t>
  </si>
  <si>
    <t>53.96</t>
  </si>
  <si>
    <t>54.25</t>
  </si>
  <si>
    <t>63.48</t>
  </si>
  <si>
    <t>63.68</t>
  </si>
  <si>
    <t>62.79</t>
  </si>
  <si>
    <t>62.99</t>
  </si>
  <si>
    <t>57.65</t>
  </si>
  <si>
    <t>57.87</t>
  </si>
  <si>
    <t>49.02</t>
  </si>
  <si>
    <t>59.41</t>
  </si>
  <si>
    <t>77.07</t>
  </si>
  <si>
    <t>77.31</t>
  </si>
  <si>
    <t>76.14</t>
  </si>
  <si>
    <t>76.37</t>
  </si>
  <si>
    <t>71.51</t>
  </si>
  <si>
    <t>71.72</t>
  </si>
  <si>
    <t>60.85</t>
  </si>
  <si>
    <t>61.04</t>
  </si>
  <si>
    <t>73.02</t>
  </si>
  <si>
    <t>73.22</t>
  </si>
  <si>
    <t>132.44</t>
  </si>
  <si>
    <t>132.79</t>
  </si>
  <si>
    <t>128.46</t>
  </si>
  <si>
    <t>128.78</t>
  </si>
  <si>
    <t>126.09</t>
  </si>
  <si>
    <t>126.4</t>
  </si>
  <si>
    <t>64.44</t>
  </si>
  <si>
    <t>64.71</t>
  </si>
  <si>
    <t>91.36</t>
  </si>
  <si>
    <t>91.69</t>
  </si>
  <si>
    <t>102.99</t>
  </si>
  <si>
    <t>103.27</t>
  </si>
  <si>
    <t>99.08</t>
  </si>
  <si>
    <t>89.77</t>
  </si>
  <si>
    <t>26.01</t>
  </si>
  <si>
    <t>26.27</t>
  </si>
  <si>
    <t>70.42</t>
  </si>
  <si>
    <t>70.73</t>
  </si>
  <si>
    <t>59.62</t>
  </si>
  <si>
    <t>59.8</t>
  </si>
  <si>
    <t>58.9</t>
  </si>
  <si>
    <t>59.09</t>
  </si>
  <si>
    <t>50.65</t>
  </si>
  <si>
    <t>50.8</t>
  </si>
  <si>
    <t>43.95</t>
  </si>
  <si>
    <t>44.11</t>
  </si>
  <si>
    <t>56.17</t>
  </si>
  <si>
    <t>47.53</t>
  </si>
  <si>
    <t>47.7</t>
  </si>
  <si>
    <t>45.33</t>
  </si>
  <si>
    <t>45.49</t>
  </si>
  <si>
    <t>38.42</t>
  </si>
  <si>
    <t>38.57</t>
  </si>
  <si>
    <t>16.95</t>
  </si>
  <si>
    <t>17.05</t>
  </si>
  <si>
    <t>36.18</t>
  </si>
  <si>
    <t>36.31</t>
  </si>
  <si>
    <t>59.18</t>
  </si>
  <si>
    <t>59.44</t>
  </si>
  <si>
    <t>55.67</t>
  </si>
  <si>
    <t>55.89</t>
  </si>
  <si>
    <t>42.15</t>
  </si>
  <si>
    <t>7.26</t>
  </si>
  <si>
    <t>7.34</t>
  </si>
  <si>
    <t>34.54</t>
  </si>
  <si>
    <t>34.73</t>
  </si>
  <si>
    <t>11.05</t>
  </si>
  <si>
    <t>11.09</t>
  </si>
  <si>
    <t>10.51</t>
  </si>
  <si>
    <t>10.55</t>
  </si>
  <si>
    <t>9.94</t>
  </si>
  <si>
    <t>9.99</t>
  </si>
  <si>
    <t>6.24</t>
  </si>
  <si>
    <t>9.08</t>
  </si>
  <si>
    <t>9.13</t>
  </si>
  <si>
    <t>12.43</t>
  </si>
  <si>
    <t>11.92</t>
  </si>
  <si>
    <t>11.97</t>
  </si>
  <si>
    <t>11.39</t>
  </si>
  <si>
    <t>11.44</t>
  </si>
  <si>
    <t>7.67</t>
  </si>
  <si>
    <t>7.71</t>
  </si>
  <si>
    <t>10.83</t>
  </si>
  <si>
    <t>10.87</t>
  </si>
  <si>
    <t>12.63</t>
  </si>
  <si>
    <t>12.66</t>
  </si>
  <si>
    <t>12.17</t>
  </si>
  <si>
    <t>12.21</t>
  </si>
  <si>
    <t>12.01</t>
  </si>
  <si>
    <t>8.37</t>
  </si>
  <si>
    <t>11.15</t>
  </si>
  <si>
    <t>11.2</t>
  </si>
  <si>
    <t>13.93</t>
  </si>
  <si>
    <t>13.97</t>
  </si>
  <si>
    <t>13.56</t>
  </si>
  <si>
    <t>12.65</t>
  </si>
  <si>
    <t>12.69</t>
  </si>
  <si>
    <t>8.92</t>
  </si>
  <si>
    <t>8.96</t>
  </si>
  <si>
    <t>11.79</t>
  </si>
  <si>
    <t>11.83</t>
  </si>
  <si>
    <t>14.54</t>
  </si>
  <si>
    <t>14.43</t>
  </si>
  <si>
    <t>14.46</t>
  </si>
  <si>
    <t>13.71</t>
  </si>
  <si>
    <t>13.75</t>
  </si>
  <si>
    <t>10.24</t>
  </si>
  <si>
    <t>10.28</t>
  </si>
  <si>
    <t>13.37</t>
  </si>
  <si>
    <t>13.41</t>
  </si>
  <si>
    <t>16.45</t>
  </si>
  <si>
    <t>16.49</t>
  </si>
  <si>
    <t>16.29</t>
  </si>
  <si>
    <t>16.33</t>
  </si>
  <si>
    <t>15.04</t>
  </si>
  <si>
    <t>15.09</t>
  </si>
  <si>
    <t>91.32</t>
  </si>
  <si>
    <t>91.59</t>
  </si>
  <si>
    <t>90.08</t>
  </si>
  <si>
    <t>90.32</t>
  </si>
  <si>
    <t>88.54</t>
  </si>
  <si>
    <t>88.76</t>
  </si>
  <si>
    <t>71.37</t>
  </si>
  <si>
    <t>81.52</t>
  </si>
  <si>
    <t>81.73</t>
  </si>
  <si>
    <t>59.98</t>
  </si>
  <si>
    <t>60.18</t>
  </si>
  <si>
    <t>58.92</t>
  </si>
  <si>
    <t>55.5</t>
  </si>
  <si>
    <t>47.51</t>
  </si>
  <si>
    <t>47.68</t>
  </si>
  <si>
    <t>53.81</t>
  </si>
  <si>
    <t>53.99</t>
  </si>
  <si>
    <t>53.16</t>
  </si>
  <si>
    <t>53.3</t>
  </si>
  <si>
    <t>53.06</t>
  </si>
  <si>
    <t>53.22</t>
  </si>
  <si>
    <t>47.49</t>
  </si>
  <si>
    <t>47.62</t>
  </si>
  <si>
    <t>46.95</t>
  </si>
  <si>
    <t>51.92</t>
  </si>
  <si>
    <t>52.07</t>
  </si>
  <si>
    <t>0.482</t>
  </si>
  <si>
    <t>0.484</t>
  </si>
  <si>
    <t>0.481</t>
  </si>
  <si>
    <t>0.447</t>
  </si>
  <si>
    <t>0.449</t>
  </si>
  <si>
    <t>0.414</t>
  </si>
  <si>
    <t>0.416</t>
  </si>
  <si>
    <t>0.461</t>
  </si>
  <si>
    <t>0.463</t>
  </si>
  <si>
    <t>0.761</t>
  </si>
  <si>
    <t>0.763</t>
  </si>
  <si>
    <t>0.756</t>
  </si>
  <si>
    <t>0.759</t>
  </si>
  <si>
    <t>0.696</t>
  </si>
  <si>
    <t>0.698</t>
  </si>
  <si>
    <t>0.664</t>
  </si>
  <si>
    <t>0.667</t>
  </si>
  <si>
    <t>0.727</t>
  </si>
  <si>
    <t>0.729</t>
  </si>
  <si>
    <t>0.603</t>
  </si>
  <si>
    <t>0.606</t>
  </si>
  <si>
    <t>0.599</t>
  </si>
  <si>
    <t>0.601</t>
  </si>
  <si>
    <t>0.558</t>
  </si>
  <si>
    <t>0.527</t>
  </si>
  <si>
    <t>0.529</t>
  </si>
  <si>
    <t>0.573</t>
  </si>
  <si>
    <t>0.335</t>
  </si>
  <si>
    <t>0.337</t>
  </si>
  <si>
    <t>0.334</t>
  </si>
  <si>
    <t>0.31</t>
  </si>
  <si>
    <t>0.312</t>
  </si>
  <si>
    <t>0.271</t>
  </si>
  <si>
    <t>0.272</t>
  </si>
  <si>
    <t>0.319</t>
  </si>
  <si>
    <t>0.321</t>
  </si>
  <si>
    <t>0.443</t>
  </si>
  <si>
    <t>0.445</t>
  </si>
  <si>
    <t>0.438</t>
  </si>
  <si>
    <t>0.344</t>
  </si>
  <si>
    <t>0.345</t>
  </si>
  <si>
    <t>0.268</t>
  </si>
  <si>
    <t>0.269</t>
  </si>
  <si>
    <t>0.384</t>
  </si>
  <si>
    <t>0.385</t>
  </si>
  <si>
    <t>0.517</t>
  </si>
  <si>
    <t>0.519</t>
  </si>
  <si>
    <t>0.515</t>
  </si>
  <si>
    <t>0.401</t>
  </si>
  <si>
    <t>0.403</t>
  </si>
  <si>
    <t>0.229</t>
  </si>
  <si>
    <t>0.473</t>
  </si>
  <si>
    <t>0.474</t>
  </si>
  <si>
    <t>0.616</t>
  </si>
  <si>
    <t>0.618</t>
  </si>
  <si>
    <t>0.611</t>
  </si>
  <si>
    <t>0.613</t>
  </si>
  <si>
    <t>0.571</t>
  </si>
  <si>
    <t>0.574</t>
  </si>
  <si>
    <t>0.539</t>
  </si>
  <si>
    <t>0.584</t>
  </si>
  <si>
    <t>0.646</t>
  </si>
  <si>
    <t>0.649</t>
  </si>
  <si>
    <t>0.538</t>
  </si>
  <si>
    <t>0.541</t>
  </si>
  <si>
    <t>0.526</t>
  </si>
  <si>
    <t>0.528</t>
  </si>
  <si>
    <t>0.533</t>
  </si>
  <si>
    <t>0.532</t>
  </si>
  <si>
    <t>0.514</t>
  </si>
  <si>
    <t>0.516</t>
  </si>
  <si>
    <t>0.333</t>
  </si>
  <si>
    <t>0.332</t>
  </si>
  <si>
    <t>0.239</t>
  </si>
  <si>
    <t>0.241</t>
  </si>
  <si>
    <t>0.117</t>
  </si>
  <si>
    <t>0.118</t>
  </si>
  <si>
    <t>0.306</t>
  </si>
  <si>
    <t>0.308</t>
  </si>
  <si>
    <t>0.107</t>
  </si>
  <si>
    <t>0.105</t>
  </si>
  <si>
    <t>0.106</t>
  </si>
  <si>
    <t>0.072</t>
  </si>
  <si>
    <t>0.073</t>
  </si>
  <si>
    <t>0.024</t>
  </si>
  <si>
    <t>0.025</t>
  </si>
  <si>
    <t>0.097</t>
  </si>
  <si>
    <t>0.098</t>
  </si>
  <si>
    <t>1.05</t>
  </si>
  <si>
    <t>1.04</t>
  </si>
  <si>
    <t>0.907</t>
  </si>
  <si>
    <t>0.675</t>
  </si>
  <si>
    <t>0.678</t>
  </si>
  <si>
    <t>0.962</t>
  </si>
  <si>
    <t>0.965</t>
  </si>
  <si>
    <t>0.946</t>
  </si>
  <si>
    <t>0.949</t>
  </si>
  <si>
    <t>0.931</t>
  </si>
  <si>
    <t>0.933</t>
  </si>
  <si>
    <t>0.746</t>
  </si>
  <si>
    <t>0.821</t>
  </si>
  <si>
    <t>0.824</t>
  </si>
  <si>
    <t>0.975</t>
  </si>
  <si>
    <t>0.978</t>
  </si>
  <si>
    <t>0.967</t>
  </si>
  <si>
    <t>0.862</t>
  </si>
  <si>
    <t>0.865</t>
  </si>
  <si>
    <t>0.798</t>
  </si>
  <si>
    <t>0.801</t>
  </si>
  <si>
    <t>0.934</t>
  </si>
  <si>
    <t>1.03</t>
  </si>
  <si>
    <t>1.02</t>
  </si>
  <si>
    <t>0.868</t>
  </si>
  <si>
    <t>0.731</t>
  </si>
  <si>
    <t>0.936</t>
  </si>
  <si>
    <t>1.09</t>
  </si>
  <si>
    <t>1.08</t>
  </si>
  <si>
    <t>0.968</t>
  </si>
  <si>
    <t>0.972</t>
  </si>
  <si>
    <t>0.764</t>
  </si>
  <si>
    <t>0.767</t>
  </si>
  <si>
    <t>1.01</t>
  </si>
  <si>
    <t>0.774</t>
  </si>
  <si>
    <t>0.776</t>
  </si>
  <si>
    <t>0.544</t>
  </si>
  <si>
    <t>0.935</t>
  </si>
  <si>
    <t>0.809</t>
  </si>
  <si>
    <t>0.811</t>
  </si>
  <si>
    <t>0.803</t>
  </si>
  <si>
    <t>0.806</t>
  </si>
  <si>
    <t>0.598</t>
  </si>
  <si>
    <t>0.318</t>
  </si>
  <si>
    <t>0.749</t>
  </si>
  <si>
    <t/>
  </si>
  <si>
    <t>20.752</t>
  </si>
  <si>
    <t>20.818</t>
  </si>
  <si>
    <t>20.202</t>
  </si>
  <si>
    <t>20.266</t>
  </si>
  <si>
    <t>18.621</t>
  </si>
  <si>
    <t>18.684</t>
  </si>
  <si>
    <t>12.354</t>
  </si>
  <si>
    <t>12.407</t>
  </si>
  <si>
    <t>16.981</t>
  </si>
  <si>
    <t>4.00</t>
  </si>
  <si>
    <t>2.00</t>
  </si>
  <si>
    <t>0.440</t>
  </si>
  <si>
    <t>0.470</t>
  </si>
  <si>
    <t>6.20</t>
  </si>
  <si>
    <t>5.50</t>
  </si>
  <si>
    <t>5.30</t>
  </si>
  <si>
    <t>4.70</t>
  </si>
  <si>
    <t>5.20</t>
  </si>
  <si>
    <t>67.10</t>
  </si>
  <si>
    <t>67.40</t>
  </si>
  <si>
    <t>49.20</t>
  </si>
  <si>
    <t>59.20</t>
  </si>
  <si>
    <t>99.40</t>
  </si>
  <si>
    <t>90.10</t>
  </si>
  <si>
    <t>56.00</t>
  </si>
  <si>
    <t>42.40</t>
  </si>
  <si>
    <t>12.40</t>
  </si>
  <si>
    <t>8.40</t>
  </si>
  <si>
    <t>13.60</t>
  </si>
  <si>
    <t>14.50</t>
  </si>
  <si>
    <t>10.20</t>
  </si>
  <si>
    <t>71.60</t>
  </si>
  <si>
    <t>46.80</t>
  </si>
  <si>
    <t>0.570</t>
  </si>
  <si>
    <t>0.560</t>
  </si>
  <si>
    <t>0.230</t>
  </si>
  <si>
    <t>0.630</t>
  </si>
  <si>
    <t>0.330</t>
  </si>
  <si>
    <t>0.910</t>
  </si>
  <si>
    <t>0.540</t>
  </si>
  <si>
    <t>0.970</t>
  </si>
  <si>
    <t>0.940</t>
  </si>
  <si>
    <t>0.320</t>
  </si>
  <si>
    <t>16.920</t>
  </si>
  <si>
    <t>Best</t>
  </si>
  <si>
    <t>PT Station</t>
  </si>
  <si>
    <t xml:space="preserve"> IT</t>
  </si>
  <si>
    <t>UW Statistic.</t>
  </si>
  <si>
    <t>LS</t>
  </si>
  <si>
    <t>short run</t>
  </si>
  <si>
    <t>full run</t>
  </si>
  <si>
    <t>improv</t>
  </si>
  <si>
    <t>mi</t>
  </si>
  <si>
    <t>sigma</t>
  </si>
  <si>
    <t>[</t>
  </si>
  <si>
    <t>]</t>
  </si>
  <si>
    <t>Random start</t>
  </si>
  <si>
    <t>x</t>
  </si>
  <si>
    <t>mu</t>
  </si>
  <si>
    <t xml:space="preserve">mu </t>
  </si>
  <si>
    <t>min UW</t>
  </si>
  <si>
    <t>Station</t>
  </si>
  <si>
    <t>Total</t>
  </si>
  <si>
    <t>long run</t>
  </si>
  <si>
    <t>random &gt; UW</t>
  </si>
  <si>
    <t>0.411</t>
  </si>
  <si>
    <t>0.415</t>
  </si>
  <si>
    <t>0.417</t>
  </si>
  <si>
    <t>0.493</t>
  </si>
  <si>
    <t>0.883</t>
  </si>
  <si>
    <t>0.889</t>
  </si>
  <si>
    <t>0.211</t>
  </si>
  <si>
    <t>0.459</t>
  </si>
  <si>
    <t>0.465</t>
  </si>
  <si>
    <t>0.469</t>
  </si>
  <si>
    <t>0.085</t>
  </si>
  <si>
    <t>0.373</t>
  </si>
  <si>
    <t>0.378</t>
  </si>
  <si>
    <t>2.78</t>
  </si>
  <si>
    <t>58.83</t>
  </si>
  <si>
    <t>42.06</t>
  </si>
  <si>
    <t>5.83</t>
  </si>
  <si>
    <t>8.68</t>
  </si>
  <si>
    <t>0.408</t>
  </si>
  <si>
    <t>0.412</t>
  </si>
  <si>
    <t>0.496</t>
  </si>
  <si>
    <t>0.651</t>
  </si>
  <si>
    <t>0.655</t>
  </si>
  <si>
    <t>0.657</t>
  </si>
  <si>
    <t>0.718</t>
  </si>
  <si>
    <t>0.724</t>
  </si>
  <si>
    <t>0.518</t>
  </si>
  <si>
    <t>0.615</t>
  </si>
  <si>
    <t>0.621</t>
  </si>
  <si>
    <t>0.261</t>
  </si>
  <si>
    <t>0.264</t>
  </si>
  <si>
    <t>0.267</t>
  </si>
  <si>
    <t>0.252</t>
  </si>
  <si>
    <t>0.254</t>
  </si>
  <si>
    <t>0.255</t>
  </si>
  <si>
    <t>0.709</t>
  </si>
  <si>
    <t>0.713</t>
  </si>
  <si>
    <t>0.225</t>
  </si>
  <si>
    <t>0.226</t>
  </si>
  <si>
    <t>0.772</t>
  </si>
  <si>
    <t>0.78</t>
  </si>
  <si>
    <t>0.434</t>
  </si>
  <si>
    <t>0.436</t>
  </si>
  <si>
    <t>0.855</t>
  </si>
  <si>
    <t>0.863</t>
  </si>
  <si>
    <t>0.512</t>
  </si>
  <si>
    <t>0.511</t>
  </si>
  <si>
    <t>0.111</t>
  </si>
  <si>
    <t>0.113</t>
  </si>
  <si>
    <t>0.114</t>
  </si>
  <si>
    <t>0.564</t>
  </si>
  <si>
    <t>0.567</t>
  </si>
  <si>
    <t>0.023</t>
  </si>
  <si>
    <t>0.609</t>
  </si>
  <si>
    <t>0.857</t>
  </si>
  <si>
    <t>0.725</t>
  </si>
  <si>
    <t>0.769</t>
  </si>
  <si>
    <t>0.777</t>
  </si>
  <si>
    <t>0.679</t>
  </si>
  <si>
    <t>0.685</t>
  </si>
  <si>
    <t>0.688</t>
  </si>
  <si>
    <t>0.807</t>
  </si>
  <si>
    <t>0.813</t>
  </si>
  <si>
    <t>0.722</t>
  </si>
  <si>
    <t>0.733</t>
  </si>
  <si>
    <t>0.543</t>
  </si>
  <si>
    <t>0.653</t>
  </si>
  <si>
    <t>0.659</t>
  </si>
  <si>
    <t>0.288</t>
  </si>
  <si>
    <t>0.291</t>
  </si>
  <si>
    <t>0.292</t>
  </si>
  <si>
    <t>0.296</t>
  </si>
  <si>
    <t>0.302</t>
  </si>
  <si>
    <t>12.38</t>
  </si>
  <si>
    <t>11.77</t>
  </si>
  <si>
    <t>18.91</t>
  </si>
  <si>
    <t>19.11</t>
  </si>
  <si>
    <t>0.620</t>
  </si>
  <si>
    <t>0.480</t>
  </si>
  <si>
    <t>9.80</t>
  </si>
  <si>
    <t>1.00</t>
  </si>
  <si>
    <t>4.79</t>
  </si>
  <si>
    <t>4.81</t>
  </si>
  <si>
    <t>4.83</t>
  </si>
  <si>
    <t>5.57</t>
  </si>
  <si>
    <t>3.94</t>
  </si>
  <si>
    <t>3.97</t>
  </si>
  <si>
    <t>5.39</t>
  </si>
  <si>
    <t>5.43</t>
  </si>
  <si>
    <t>4.61</t>
  </si>
  <si>
    <t>4.65</t>
  </si>
  <si>
    <t>4.76</t>
  </si>
  <si>
    <t>1.27</t>
  </si>
  <si>
    <t>1.28</t>
  </si>
  <si>
    <t>44.78</t>
  </si>
  <si>
    <t>44.29</t>
  </si>
  <si>
    <t>44.76</t>
  </si>
  <si>
    <t>44.92</t>
  </si>
  <si>
    <t>44.46</t>
  </si>
  <si>
    <t>44.91</t>
  </si>
  <si>
    <t>47.44</t>
  </si>
  <si>
    <t>48.71</t>
  </si>
  <si>
    <t>48.85</t>
  </si>
  <si>
    <t>66.34</t>
  </si>
  <si>
    <t>69.99</t>
  </si>
  <si>
    <t>59.13</t>
  </si>
  <si>
    <t>77.56</t>
  </si>
  <si>
    <t>78.42</t>
  </si>
  <si>
    <t>57.78</t>
  </si>
  <si>
    <t>58.01</t>
  </si>
  <si>
    <t>82.63</t>
  </si>
  <si>
    <t>83.66</t>
  </si>
  <si>
    <t>25.57</t>
  </si>
  <si>
    <t>26.06</t>
  </si>
  <si>
    <t>26.23</t>
  </si>
  <si>
    <t>78.23</t>
  </si>
  <si>
    <t>78.91</t>
  </si>
  <si>
    <t>41.66</t>
  </si>
  <si>
    <t>41.93</t>
  </si>
  <si>
    <t>59.71</t>
  </si>
  <si>
    <t>60.06</t>
  </si>
  <si>
    <t>13.69</t>
  </si>
  <si>
    <t>16.47</t>
  </si>
  <si>
    <t>16.54</t>
  </si>
  <si>
    <t>15.75</t>
  </si>
  <si>
    <t>15.94</t>
  </si>
  <si>
    <t>6.96</t>
  </si>
  <si>
    <t>7.29</t>
  </si>
  <si>
    <t>7.36</t>
  </si>
  <si>
    <t>136.94</t>
  </si>
  <si>
    <t>137.5</t>
  </si>
  <si>
    <t>6.16</t>
  </si>
  <si>
    <t>6.18</t>
  </si>
  <si>
    <t>6.11</t>
  </si>
  <si>
    <t>7.37</t>
  </si>
  <si>
    <t>7.42</t>
  </si>
  <si>
    <t>7.44</t>
  </si>
  <si>
    <t>8.23</t>
  </si>
  <si>
    <t>8.32</t>
  </si>
  <si>
    <t>7.92</t>
  </si>
  <si>
    <t>7.98</t>
  </si>
  <si>
    <t>8.01</t>
  </si>
  <si>
    <t>8.76</t>
  </si>
  <si>
    <t>8.62</t>
  </si>
  <si>
    <t>8.71</t>
  </si>
  <si>
    <t>9.49</t>
  </si>
  <si>
    <t>9.61</t>
  </si>
  <si>
    <t>9.85</t>
  </si>
  <si>
    <t>9.87</t>
  </si>
  <si>
    <t>12.32</t>
  </si>
  <si>
    <t>12.41</t>
  </si>
  <si>
    <t>9.97</t>
  </si>
  <si>
    <t>10.03</t>
  </si>
  <si>
    <t>10.06</t>
  </si>
  <si>
    <t>11.27</t>
  </si>
  <si>
    <t>11.37</t>
  </si>
  <si>
    <t>68.99</t>
  </si>
  <si>
    <t>69.19</t>
  </si>
  <si>
    <t>90.15</t>
  </si>
  <si>
    <t>90.81</t>
  </si>
  <si>
    <t>45.59</t>
  </si>
  <si>
    <t>45.82</t>
  </si>
  <si>
    <t>45.96</t>
  </si>
  <si>
    <t>54.89</t>
  </si>
  <si>
    <t>55.33</t>
  </si>
  <si>
    <t>46.81</t>
  </si>
  <si>
    <t>45.55</t>
  </si>
  <si>
    <t>45.79</t>
  </si>
  <si>
    <t>55.87</t>
  </si>
  <si>
    <t>0.460</t>
  </si>
  <si>
    <t>2.80</t>
  </si>
  <si>
    <t>59.30</t>
  </si>
  <si>
    <t>57.30</t>
  </si>
  <si>
    <t>0.887</t>
  </si>
  <si>
    <t>0.377</t>
  </si>
  <si>
    <t>5.41</t>
  </si>
  <si>
    <t>2.79</t>
  </si>
  <si>
    <t>44.75</t>
  </si>
  <si>
    <t>69.84</t>
  </si>
  <si>
    <t>78.22</t>
  </si>
  <si>
    <t>83.41</t>
  </si>
  <si>
    <t>78.67</t>
  </si>
  <si>
    <t>15.88</t>
  </si>
  <si>
    <t>137.32</t>
  </si>
  <si>
    <t>8.29</t>
  </si>
  <si>
    <t>8.73</t>
  </si>
  <si>
    <t>9.58</t>
  </si>
  <si>
    <t>11.33</t>
  </si>
  <si>
    <t>90.58</t>
  </si>
  <si>
    <t>55.17</t>
  </si>
  <si>
    <t>55.71</t>
  </si>
  <si>
    <t>0.619</t>
  </si>
  <si>
    <t>0.266</t>
  </si>
  <si>
    <t>0.711</t>
  </si>
  <si>
    <t>0.779</t>
  </si>
  <si>
    <t>0.861</t>
  </si>
  <si>
    <t>0.566</t>
  </si>
  <si>
    <t>0.904</t>
  </si>
  <si>
    <t>59.90</t>
  </si>
  <si>
    <t>55.50</t>
  </si>
  <si>
    <t>0.200</t>
  </si>
  <si>
    <t>0.850</t>
  </si>
  <si>
    <t>0.430</t>
  </si>
  <si>
    <t>0.900</t>
  </si>
  <si>
    <t>0.300</t>
  </si>
  <si>
    <t>68.70</t>
  </si>
  <si>
    <t>Comb2</t>
  </si>
  <si>
    <t>Comb3</t>
  </si>
  <si>
    <t>Round</t>
  </si>
  <si>
    <t>0.448</t>
  </si>
  <si>
    <t>0.396</t>
  </si>
  <si>
    <t>0.398</t>
  </si>
  <si>
    <t>0.395</t>
  </si>
  <si>
    <t>0.467</t>
  </si>
  <si>
    <t>0.260</t>
  </si>
  <si>
    <t>0.397</t>
  </si>
  <si>
    <t>0.399</t>
  </si>
  <si>
    <t>0.382</t>
  </si>
  <si>
    <t>0.435</t>
  </si>
  <si>
    <t>0.055</t>
  </si>
  <si>
    <t>0.053</t>
  </si>
  <si>
    <t>4.20</t>
  </si>
  <si>
    <t>4.22</t>
  </si>
  <si>
    <t>3.86</t>
  </si>
  <si>
    <t>3.88</t>
  </si>
  <si>
    <t>3.17</t>
  </si>
  <si>
    <t>3.19</t>
  </si>
  <si>
    <t>2.82</t>
  </si>
  <si>
    <t>2.83</t>
  </si>
  <si>
    <t>3.90</t>
  </si>
  <si>
    <t>3.50</t>
  </si>
  <si>
    <t>3.52</t>
  </si>
  <si>
    <t>0.971</t>
  </si>
  <si>
    <t>0.976</t>
  </si>
  <si>
    <t>30.31</t>
  </si>
  <si>
    <t>30.58</t>
  </si>
  <si>
    <t>25.79</t>
  </si>
  <si>
    <t>40.11</t>
  </si>
  <si>
    <t>40.29</t>
  </si>
  <si>
    <t>37.39</t>
  </si>
  <si>
    <t>37.53</t>
  </si>
  <si>
    <t>53.91</t>
  </si>
  <si>
    <t>54.11</t>
  </si>
  <si>
    <t>50.20</t>
  </si>
  <si>
    <t>50.39</t>
  </si>
  <si>
    <t>68.41</t>
  </si>
  <si>
    <t>68.74</t>
  </si>
  <si>
    <t>55.92</t>
  </si>
  <si>
    <t>56.18</t>
  </si>
  <si>
    <t>33.02</t>
  </si>
  <si>
    <t>33.32</t>
  </si>
  <si>
    <t>26.99</t>
  </si>
  <si>
    <t>27.23</t>
  </si>
  <si>
    <t>36.49</t>
  </si>
  <si>
    <t>36.63</t>
  </si>
  <si>
    <t>33.52</t>
  </si>
  <si>
    <t>33.65</t>
  </si>
  <si>
    <t>13.78</t>
  </si>
  <si>
    <t>13.85</t>
  </si>
  <si>
    <t>13.67</t>
  </si>
  <si>
    <t>13.74</t>
  </si>
  <si>
    <t>8.82</t>
  </si>
  <si>
    <t>8.90</t>
  </si>
  <si>
    <t>6.13</t>
  </si>
  <si>
    <t>6.19</t>
  </si>
  <si>
    <t>5.76</t>
  </si>
  <si>
    <t>5.80</t>
  </si>
  <si>
    <t>5.33</t>
  </si>
  <si>
    <t>5.37</t>
  </si>
  <si>
    <t>7.31</t>
  </si>
  <si>
    <t>6.83</t>
  </si>
  <si>
    <t>6.87</t>
  </si>
  <si>
    <t>7.88</t>
  </si>
  <si>
    <t>7.35</t>
  </si>
  <si>
    <t>7.39</t>
  </si>
  <si>
    <t>8.51</t>
  </si>
  <si>
    <t>8.56</t>
  </si>
  <si>
    <t>8.03</t>
  </si>
  <si>
    <t>8.08</t>
  </si>
  <si>
    <t>9.59</t>
  </si>
  <si>
    <t>9.63</t>
  </si>
  <si>
    <t>9.18</t>
  </si>
  <si>
    <t>9.22</t>
  </si>
  <si>
    <t>10.08</t>
  </si>
  <si>
    <t>10.13</t>
  </si>
  <si>
    <t>9.95</t>
  </si>
  <si>
    <t>63.86</t>
  </si>
  <si>
    <t>64.12</t>
  </si>
  <si>
    <t>58.98</t>
  </si>
  <si>
    <t>40.38</t>
  </si>
  <si>
    <t>40.52</t>
  </si>
  <si>
    <t>38.04</t>
  </si>
  <si>
    <t>38.18</t>
  </si>
  <si>
    <t>42.89</t>
  </si>
  <si>
    <t>43.05</t>
  </si>
  <si>
    <t>40.95</t>
  </si>
  <si>
    <t>41.07</t>
  </si>
  <si>
    <t>0.389</t>
  </si>
  <si>
    <t>0.391</t>
  </si>
  <si>
    <t>0.387</t>
  </si>
  <si>
    <t>0.617</t>
  </si>
  <si>
    <t>0.259</t>
  </si>
  <si>
    <t>0.258</t>
  </si>
  <si>
    <t>0.206</t>
  </si>
  <si>
    <t>0.207</t>
  </si>
  <si>
    <t>0.198</t>
  </si>
  <si>
    <t>0.199</t>
  </si>
  <si>
    <t>0.209</t>
  </si>
  <si>
    <t>0.205</t>
  </si>
  <si>
    <t>0.331</t>
  </si>
  <si>
    <t>0.315</t>
  </si>
  <si>
    <t>0.316</t>
  </si>
  <si>
    <t>0.112</t>
  </si>
  <si>
    <t>0.605</t>
  </si>
  <si>
    <t>0.607</t>
  </si>
  <si>
    <t>0.596</t>
  </si>
  <si>
    <t>0.432</t>
  </si>
  <si>
    <t>0.433</t>
  </si>
  <si>
    <t>0.710</t>
  </si>
  <si>
    <t>0.699</t>
  </si>
  <si>
    <t>0.569</t>
  </si>
  <si>
    <t>0.572</t>
  </si>
  <si>
    <t>0.542</t>
  </si>
  <si>
    <t>0.661</t>
  </si>
  <si>
    <t>0.660</t>
  </si>
  <si>
    <t>0.451</t>
  </si>
  <si>
    <t>0.437</t>
  </si>
  <si>
    <t>0.439</t>
  </si>
  <si>
    <t>0.277</t>
  </si>
  <si>
    <t>0.278</t>
  </si>
  <si>
    <t>0.270</t>
  </si>
  <si>
    <t>10.12</t>
  </si>
  <si>
    <t>11.20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</si>
</sst>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4C565-0858-4299-BB66-F25B67765D4E}">
  <dimension ref="A3:V54"/>
  <sheetViews>
    <sheetView workbookViewId="0">
      <selection activeCell="D28" sqref="D28"/>
    </sheetView>
  </sheetViews>
  <sheetFormatPr defaultRowHeight="14.4" x14ac:dyDescent="0.3"/>
  <cols>
    <col min="3" max="3" width="13.44140625" customWidth="1"/>
  </cols>
  <sheetData>
    <row r="3" spans="1:22" x14ac:dyDescent="0.3">
      <c r="Q3" t="s">
        <v>435</v>
      </c>
    </row>
    <row r="4" spans="1:22" x14ac:dyDescent="0.3">
      <c r="C4" t="s">
        <v>4</v>
      </c>
      <c r="D4" t="s">
        <v>5</v>
      </c>
      <c r="E4" t="s">
        <v>6</v>
      </c>
      <c r="F4" t="s">
        <v>26</v>
      </c>
      <c r="H4" t="s">
        <v>1</v>
      </c>
      <c r="J4" t="s">
        <v>2</v>
      </c>
      <c r="L4" t="s">
        <v>27</v>
      </c>
      <c r="N4" t="s">
        <v>28</v>
      </c>
      <c r="Q4" t="s">
        <v>0</v>
      </c>
      <c r="R4" t="s">
        <v>1</v>
      </c>
      <c r="S4" t="s">
        <v>436</v>
      </c>
      <c r="T4" t="s">
        <v>27</v>
      </c>
      <c r="U4" t="s">
        <v>437</v>
      </c>
      <c r="V4" t="s">
        <v>438</v>
      </c>
    </row>
    <row r="5" spans="1:22" x14ac:dyDescent="0.3">
      <c r="A5">
        <f>1-(M5+L5)/(G5+F5)</f>
        <v>0.12123152875408194</v>
      </c>
      <c r="C5" t="s">
        <v>7</v>
      </c>
      <c r="D5">
        <v>7</v>
      </c>
      <c r="E5">
        <v>48</v>
      </c>
      <c r="F5">
        <v>0.47681139791912602</v>
      </c>
      <c r="G5">
        <v>0.47882364632866198</v>
      </c>
      <c r="H5">
        <v>0.47501480009081298</v>
      </c>
      <c r="I5">
        <v>0.47705670433396702</v>
      </c>
      <c r="J5">
        <v>0.44036380980339801</v>
      </c>
      <c r="K5">
        <v>0.44223829545976001</v>
      </c>
      <c r="L5">
        <v>0.41896466277504102</v>
      </c>
      <c r="M5">
        <v>0.42081728412761299</v>
      </c>
      <c r="N5">
        <v>0.46399800371793398</v>
      </c>
      <c r="O5">
        <v>0.46632690856276698</v>
      </c>
      <c r="Q5">
        <f>IF(F5=MIN($F5:$O5),1,0)</f>
        <v>0</v>
      </c>
      <c r="R5">
        <f>IF(H5=MIN($F5:$O5),1,0)</f>
        <v>0</v>
      </c>
      <c r="S5">
        <f>IF(J5=MIN($F5:$O5),1,0)</f>
        <v>0</v>
      </c>
      <c r="T5">
        <f>IF(L5=MIN($F5:$O5),1,0)</f>
        <v>1</v>
      </c>
      <c r="U5">
        <f>IF(N5=MIN($F5:$O5),1,0)</f>
        <v>0</v>
      </c>
      <c r="V5">
        <f>IF(M5&lt;F5,1,0)</f>
        <v>1</v>
      </c>
    </row>
    <row r="6" spans="1:22" x14ac:dyDescent="0.3">
      <c r="A6">
        <f t="shared" ref="A6:A49" si="0">1-(M6+L6)/(G6+F6)</f>
        <v>0.2170793654410772</v>
      </c>
      <c r="C6" t="s">
        <v>7</v>
      </c>
      <c r="D6">
        <v>8</v>
      </c>
      <c r="E6">
        <v>42</v>
      </c>
      <c r="F6">
        <v>0.62823764865001996</v>
      </c>
      <c r="G6">
        <v>0.63082075842962604</v>
      </c>
      <c r="H6">
        <v>0.62295035742592997</v>
      </c>
      <c r="I6">
        <v>0.62548433283955696</v>
      </c>
      <c r="J6">
        <v>0.53432733753171202</v>
      </c>
      <c r="K6">
        <v>0.536860519611146</v>
      </c>
      <c r="L6">
        <v>0.49171572294240101</v>
      </c>
      <c r="M6">
        <v>0.49402708407514201</v>
      </c>
      <c r="N6">
        <v>0.58209211591287702</v>
      </c>
      <c r="O6">
        <v>0.585038598372837</v>
      </c>
      <c r="Q6">
        <f t="shared" ref="Q6:Q49" si="1">IF(F6=MIN($F6:$O6),1,0)</f>
        <v>0</v>
      </c>
      <c r="R6">
        <f t="shared" ref="R6:R49" si="2">IF(H6=MIN($F6:$O6),1,0)</f>
        <v>0</v>
      </c>
      <c r="S6">
        <f t="shared" ref="S6:S49" si="3">IF(J6=MIN($F6:$O6),1,0)</f>
        <v>0</v>
      </c>
      <c r="T6">
        <f t="shared" ref="T6:T49" si="4">IF(L6=MIN($F6:$O6),1,0)</f>
        <v>1</v>
      </c>
      <c r="U6">
        <f t="shared" ref="U6:U49" si="5">IF(N6=MIN($F6:$O6),1,0)</f>
        <v>0</v>
      </c>
      <c r="V6">
        <f t="shared" ref="V6:V49" si="6">IF(M6&lt;MIN(N6,F6:K6),1,0)</f>
        <v>1</v>
      </c>
    </row>
    <row r="7" spans="1:22" x14ac:dyDescent="0.3">
      <c r="A7">
        <f t="shared" si="0"/>
        <v>-3.2478836573113234E-4</v>
      </c>
      <c r="C7" t="s">
        <v>7</v>
      </c>
      <c r="D7">
        <v>9</v>
      </c>
      <c r="E7">
        <v>38</v>
      </c>
      <c r="F7">
        <v>0.21327721836412</v>
      </c>
      <c r="G7">
        <v>0.21447385306445099</v>
      </c>
      <c r="H7">
        <v>0.21316985143562101</v>
      </c>
      <c r="I7">
        <v>0.21416979142152201</v>
      </c>
      <c r="J7">
        <v>0.21282241443267599</v>
      </c>
      <c r="K7">
        <v>0.21392165636378399</v>
      </c>
      <c r="L7">
        <v>0.21338433666989001</v>
      </c>
      <c r="M7">
        <v>0.21450566333011001</v>
      </c>
      <c r="N7">
        <v>0.213473517505119</v>
      </c>
      <c r="O7">
        <v>0.21460755392345299</v>
      </c>
      <c r="Q7">
        <f t="shared" si="1"/>
        <v>0</v>
      </c>
      <c r="R7">
        <f t="shared" si="2"/>
        <v>0</v>
      </c>
      <c r="S7">
        <f t="shared" si="3"/>
        <v>1</v>
      </c>
      <c r="T7">
        <f t="shared" si="4"/>
        <v>0</v>
      </c>
      <c r="U7">
        <f t="shared" si="5"/>
        <v>0</v>
      </c>
      <c r="V7">
        <f t="shared" si="6"/>
        <v>0</v>
      </c>
    </row>
    <row r="8" spans="1:22" x14ac:dyDescent="0.3">
      <c r="A8">
        <f t="shared" si="0"/>
        <v>6.5798099810384314E-2</v>
      </c>
      <c r="C8" t="s">
        <v>7</v>
      </c>
      <c r="D8">
        <v>10</v>
      </c>
      <c r="E8">
        <v>34</v>
      </c>
      <c r="F8">
        <v>0.49486964417051998</v>
      </c>
      <c r="G8">
        <v>0.49661035582947999</v>
      </c>
      <c r="H8">
        <v>0.49503485826617499</v>
      </c>
      <c r="I8">
        <v>0.49674638067187898</v>
      </c>
      <c r="J8">
        <v>0.469727858283777</v>
      </c>
      <c r="K8">
        <v>0.47134785600193801</v>
      </c>
      <c r="L8">
        <v>0.46222366684127603</v>
      </c>
      <c r="M8">
        <v>0.464018833158724</v>
      </c>
      <c r="N8">
        <v>0.48767758436696801</v>
      </c>
      <c r="O8">
        <v>0.48934420134731699</v>
      </c>
      <c r="Q8">
        <f t="shared" si="1"/>
        <v>0</v>
      </c>
      <c r="R8">
        <f t="shared" si="2"/>
        <v>0</v>
      </c>
      <c r="S8">
        <f t="shared" si="3"/>
        <v>0</v>
      </c>
      <c r="T8">
        <f t="shared" si="4"/>
        <v>1</v>
      </c>
      <c r="U8">
        <f t="shared" si="5"/>
        <v>0</v>
      </c>
      <c r="V8">
        <f t="shared" si="6"/>
        <v>1</v>
      </c>
    </row>
    <row r="9" spans="1:22" x14ac:dyDescent="0.3">
      <c r="A9">
        <f t="shared" si="0"/>
        <v>0.36250490262629931</v>
      </c>
      <c r="C9" t="s">
        <v>7</v>
      </c>
      <c r="D9">
        <v>11</v>
      </c>
      <c r="E9">
        <v>31</v>
      </c>
      <c r="F9">
        <v>0.74989955183705603</v>
      </c>
      <c r="G9">
        <v>0.75191425347267804</v>
      </c>
      <c r="H9">
        <v>0.74211833023388096</v>
      </c>
      <c r="I9">
        <v>0.74433972286346395</v>
      </c>
      <c r="J9">
        <v>0.62402836272533102</v>
      </c>
      <c r="K9">
        <v>0.62594898240741204</v>
      </c>
      <c r="L9">
        <v>0.477535834058745</v>
      </c>
      <c r="M9">
        <v>0.479863103994352</v>
      </c>
      <c r="N9">
        <v>0.70063449949207302</v>
      </c>
      <c r="O9">
        <v>0.70262532351677598</v>
      </c>
      <c r="Q9">
        <f t="shared" si="1"/>
        <v>0</v>
      </c>
      <c r="R9">
        <f t="shared" si="2"/>
        <v>0</v>
      </c>
      <c r="S9">
        <f t="shared" si="3"/>
        <v>0</v>
      </c>
      <c r="T9">
        <f t="shared" si="4"/>
        <v>1</v>
      </c>
      <c r="U9">
        <f t="shared" si="5"/>
        <v>0</v>
      </c>
      <c r="V9">
        <f t="shared" si="6"/>
        <v>1</v>
      </c>
    </row>
    <row r="10" spans="1:22" x14ac:dyDescent="0.3">
      <c r="A10">
        <f t="shared" si="0"/>
        <v>0.60071699173723259</v>
      </c>
      <c r="C10" t="s">
        <v>7</v>
      </c>
      <c r="D10">
        <v>12</v>
      </c>
      <c r="E10">
        <v>29</v>
      </c>
      <c r="F10">
        <v>0.21677234587574801</v>
      </c>
      <c r="G10">
        <v>0.217976680672925</v>
      </c>
      <c r="H10">
        <v>0.214340643830571</v>
      </c>
      <c r="I10">
        <v>0.215625373868544</v>
      </c>
      <c r="J10">
        <v>0.16330699175104901</v>
      </c>
      <c r="K10">
        <v>0.164324158691429</v>
      </c>
      <c r="L10">
        <v>8.6378193676881598E-2</v>
      </c>
      <c r="M10">
        <v>8.7209705482782299E-2</v>
      </c>
      <c r="N10">
        <v>0.18519714283091199</v>
      </c>
      <c r="O10">
        <v>0.186301618231034</v>
      </c>
      <c r="Q10">
        <f t="shared" si="1"/>
        <v>0</v>
      </c>
      <c r="R10">
        <f t="shared" si="2"/>
        <v>0</v>
      </c>
      <c r="S10">
        <f t="shared" si="3"/>
        <v>0</v>
      </c>
      <c r="T10">
        <f t="shared" si="4"/>
        <v>1</v>
      </c>
      <c r="U10">
        <f t="shared" si="5"/>
        <v>0</v>
      </c>
      <c r="V10">
        <f t="shared" si="6"/>
        <v>1</v>
      </c>
    </row>
    <row r="11" spans="1:22" x14ac:dyDescent="0.3">
      <c r="A11">
        <f t="shared" si="0"/>
        <v>0.21710208959857336</v>
      </c>
      <c r="C11" t="s">
        <v>8</v>
      </c>
      <c r="D11">
        <v>6</v>
      </c>
      <c r="E11">
        <v>77</v>
      </c>
      <c r="F11">
        <v>6.2014561595736897</v>
      </c>
      <c r="G11">
        <v>6.2210146368864896</v>
      </c>
      <c r="H11">
        <v>6.0753609491763099</v>
      </c>
      <c r="I11">
        <v>6.09339512225226</v>
      </c>
      <c r="J11">
        <v>5.5457053448378799</v>
      </c>
      <c r="K11">
        <v>5.5636692980192501</v>
      </c>
      <c r="L11">
        <v>4.85380401628497</v>
      </c>
      <c r="M11">
        <v>4.8717224122864504</v>
      </c>
      <c r="N11">
        <v>5.5195393007601696</v>
      </c>
      <c r="O11">
        <v>5.5397724849541197</v>
      </c>
      <c r="Q11">
        <f t="shared" si="1"/>
        <v>0</v>
      </c>
      <c r="R11">
        <f t="shared" si="2"/>
        <v>0</v>
      </c>
      <c r="S11">
        <f t="shared" si="3"/>
        <v>0</v>
      </c>
      <c r="T11">
        <f t="shared" si="4"/>
        <v>1</v>
      </c>
      <c r="U11">
        <f t="shared" si="5"/>
        <v>0</v>
      </c>
      <c r="V11">
        <f t="shared" si="6"/>
        <v>1</v>
      </c>
    </row>
    <row r="12" spans="1:22" x14ac:dyDescent="0.3">
      <c r="A12">
        <f t="shared" si="0"/>
        <v>0.29005823502993577</v>
      </c>
      <c r="C12" t="s">
        <v>8</v>
      </c>
      <c r="D12">
        <v>7</v>
      </c>
      <c r="E12">
        <v>64</v>
      </c>
      <c r="F12">
        <v>5.6103573223940204</v>
      </c>
      <c r="G12">
        <v>5.6267258918916898</v>
      </c>
      <c r="H12">
        <v>5.4836284384172096</v>
      </c>
      <c r="I12">
        <v>5.5022565173349998</v>
      </c>
      <c r="J12">
        <v>4.7357588533378401</v>
      </c>
      <c r="K12">
        <v>4.75021636790109</v>
      </c>
      <c r="L12">
        <v>3.9810532468616602</v>
      </c>
      <c r="M12">
        <v>3.9966214434038201</v>
      </c>
      <c r="N12">
        <v>4.6255070187801</v>
      </c>
      <c r="O12">
        <v>4.6440883794499799</v>
      </c>
      <c r="Q12">
        <f t="shared" si="1"/>
        <v>0</v>
      </c>
      <c r="R12">
        <f t="shared" si="2"/>
        <v>0</v>
      </c>
      <c r="S12">
        <f t="shared" si="3"/>
        <v>0</v>
      </c>
      <c r="T12">
        <f t="shared" si="4"/>
        <v>1</v>
      </c>
      <c r="U12">
        <f t="shared" si="5"/>
        <v>0</v>
      </c>
      <c r="V12">
        <f t="shared" si="6"/>
        <v>1</v>
      </c>
    </row>
    <row r="13" spans="1:22" x14ac:dyDescent="0.3">
      <c r="A13">
        <f t="shared" si="0"/>
        <v>0.23340402092348123</v>
      </c>
      <c r="C13" t="s">
        <v>8</v>
      </c>
      <c r="D13">
        <v>8</v>
      </c>
      <c r="E13">
        <v>56</v>
      </c>
      <c r="F13">
        <v>6.1354729476694798</v>
      </c>
      <c r="G13">
        <v>6.1528449470673703</v>
      </c>
      <c r="H13">
        <v>6.0143901636752197</v>
      </c>
      <c r="I13">
        <v>6.0336477124309704</v>
      </c>
      <c r="J13">
        <v>5.2832536003328903</v>
      </c>
      <c r="K13">
        <v>5.3002476386051596</v>
      </c>
      <c r="L13">
        <v>4.7013194902992499</v>
      </c>
      <c r="M13">
        <v>4.7188555974200499</v>
      </c>
      <c r="N13">
        <v>5.1829966729473496</v>
      </c>
      <c r="O13">
        <v>5.1993360704154803</v>
      </c>
      <c r="Q13">
        <f t="shared" si="1"/>
        <v>0</v>
      </c>
      <c r="R13">
        <f t="shared" si="2"/>
        <v>0</v>
      </c>
      <c r="S13">
        <f t="shared" si="3"/>
        <v>0</v>
      </c>
      <c r="T13">
        <f t="shared" si="4"/>
        <v>1</v>
      </c>
      <c r="U13">
        <f t="shared" si="5"/>
        <v>0</v>
      </c>
      <c r="V13">
        <f t="shared" si="6"/>
        <v>1</v>
      </c>
    </row>
    <row r="14" spans="1:22" x14ac:dyDescent="0.3">
      <c r="A14">
        <f t="shared" si="0"/>
        <v>0.40231202756281415</v>
      </c>
      <c r="C14" t="s">
        <v>8</v>
      </c>
      <c r="D14">
        <v>9</v>
      </c>
      <c r="E14">
        <v>54</v>
      </c>
      <c r="F14">
        <v>2.2183975542256098</v>
      </c>
      <c r="G14">
        <v>2.22603437559895</v>
      </c>
      <c r="H14">
        <v>2.1833009868982001</v>
      </c>
      <c r="I14">
        <v>2.1903029069071098</v>
      </c>
      <c r="J14">
        <v>1.7401922357342801</v>
      </c>
      <c r="K14">
        <v>1.7466385607258901</v>
      </c>
      <c r="L14">
        <v>1.32480348170643</v>
      </c>
      <c r="M14">
        <v>1.3315800270655</v>
      </c>
      <c r="N14">
        <v>1.9913944831122701</v>
      </c>
      <c r="O14">
        <v>1.9982710036133999</v>
      </c>
      <c r="Q14">
        <f t="shared" si="1"/>
        <v>0</v>
      </c>
      <c r="R14">
        <f t="shared" si="2"/>
        <v>0</v>
      </c>
      <c r="S14">
        <f t="shared" si="3"/>
        <v>0</v>
      </c>
      <c r="T14">
        <f t="shared" si="4"/>
        <v>1</v>
      </c>
      <c r="U14">
        <f t="shared" si="5"/>
        <v>0</v>
      </c>
      <c r="V14">
        <f t="shared" si="6"/>
        <v>1</v>
      </c>
    </row>
    <row r="15" spans="1:22" x14ac:dyDescent="0.3">
      <c r="A15">
        <f t="shared" si="0"/>
        <v>0.36786280106946945</v>
      </c>
      <c r="C15" t="s">
        <v>9</v>
      </c>
      <c r="D15">
        <v>3</v>
      </c>
      <c r="E15">
        <v>4659</v>
      </c>
      <c r="F15">
        <v>70.860958595902602</v>
      </c>
      <c r="G15">
        <v>71.217974147460197</v>
      </c>
      <c r="H15">
        <v>67.101448272692807</v>
      </c>
      <c r="I15">
        <v>67.397747441592898</v>
      </c>
      <c r="J15">
        <v>65.293114246593106</v>
      </c>
      <c r="K15">
        <v>65.633337539121101</v>
      </c>
      <c r="L15">
        <v>44.774596034553703</v>
      </c>
      <c r="M15">
        <v>45.038782536874898</v>
      </c>
      <c r="N15">
        <v>53.9634710364383</v>
      </c>
      <c r="O15">
        <v>54.253594320704501</v>
      </c>
      <c r="Q15">
        <f t="shared" si="1"/>
        <v>0</v>
      </c>
      <c r="R15">
        <f t="shared" si="2"/>
        <v>0</v>
      </c>
      <c r="S15">
        <f t="shared" si="3"/>
        <v>0</v>
      </c>
      <c r="T15">
        <f t="shared" si="4"/>
        <v>1</v>
      </c>
      <c r="U15">
        <f t="shared" si="5"/>
        <v>0</v>
      </c>
      <c r="V15">
        <f t="shared" si="6"/>
        <v>1</v>
      </c>
    </row>
    <row r="16" spans="1:22" x14ac:dyDescent="0.3">
      <c r="A16">
        <f t="shared" si="0"/>
        <v>0.22753595795353554</v>
      </c>
      <c r="C16" t="s">
        <v>9</v>
      </c>
      <c r="D16">
        <v>4</v>
      </c>
      <c r="E16">
        <v>3566</v>
      </c>
      <c r="F16">
        <v>63.479652310006898</v>
      </c>
      <c r="G16">
        <v>63.679449990878098</v>
      </c>
      <c r="H16">
        <v>62.792760920366099</v>
      </c>
      <c r="I16">
        <v>62.994032293919602</v>
      </c>
      <c r="J16">
        <v>57.645317584132002</v>
      </c>
      <c r="K16">
        <v>57.870261176930001</v>
      </c>
      <c r="L16">
        <v>49.023252421206003</v>
      </c>
      <c r="M16">
        <v>49.202581725135502</v>
      </c>
      <c r="N16">
        <v>59.200313920529901</v>
      </c>
      <c r="O16">
        <v>59.409680994724297</v>
      </c>
      <c r="Q16">
        <f t="shared" si="1"/>
        <v>0</v>
      </c>
      <c r="R16">
        <f t="shared" si="2"/>
        <v>0</v>
      </c>
      <c r="S16">
        <f t="shared" si="3"/>
        <v>0</v>
      </c>
      <c r="T16">
        <f t="shared" si="4"/>
        <v>1</v>
      </c>
      <c r="U16">
        <f t="shared" si="5"/>
        <v>0</v>
      </c>
      <c r="V16">
        <f t="shared" si="6"/>
        <v>1</v>
      </c>
    </row>
    <row r="17" spans="1:22" x14ac:dyDescent="0.3">
      <c r="A17">
        <f t="shared" si="0"/>
        <v>0.21043021049294386</v>
      </c>
      <c r="C17" t="s">
        <v>9</v>
      </c>
      <c r="D17">
        <v>5</v>
      </c>
      <c r="E17">
        <v>2744</v>
      </c>
      <c r="F17">
        <v>77.066507977500905</v>
      </c>
      <c r="G17">
        <v>77.309835355832504</v>
      </c>
      <c r="H17">
        <v>76.141182657026803</v>
      </c>
      <c r="I17">
        <v>76.372414064284698</v>
      </c>
      <c r="J17">
        <v>71.514327106796898</v>
      </c>
      <c r="K17">
        <v>71.724170083285799</v>
      </c>
      <c r="L17">
        <v>60.847511734911897</v>
      </c>
      <c r="M17">
        <v>61.0433851756572</v>
      </c>
      <c r="N17">
        <v>73.022159609375507</v>
      </c>
      <c r="O17">
        <v>73.223865814353402</v>
      </c>
      <c r="Q17">
        <f t="shared" si="1"/>
        <v>0</v>
      </c>
      <c r="R17">
        <f t="shared" si="2"/>
        <v>0</v>
      </c>
      <c r="S17">
        <f t="shared" si="3"/>
        <v>0</v>
      </c>
      <c r="T17">
        <f t="shared" si="4"/>
        <v>1</v>
      </c>
      <c r="U17">
        <f t="shared" si="5"/>
        <v>0</v>
      </c>
      <c r="V17">
        <f t="shared" si="6"/>
        <v>1</v>
      </c>
    </row>
    <row r="18" spans="1:22" x14ac:dyDescent="0.3">
      <c r="A18">
        <f t="shared" si="0"/>
        <v>0.51306983854701571</v>
      </c>
      <c r="C18" t="s">
        <v>9</v>
      </c>
      <c r="D18">
        <v>6</v>
      </c>
      <c r="E18">
        <v>2341</v>
      </c>
      <c r="F18">
        <v>132.441402607958</v>
      </c>
      <c r="G18">
        <v>132.787173725375</v>
      </c>
      <c r="H18">
        <v>128.45845115890901</v>
      </c>
      <c r="I18">
        <v>128.779143595189</v>
      </c>
      <c r="J18">
        <v>126.087901719549</v>
      </c>
      <c r="K18">
        <v>126.402975635823</v>
      </c>
      <c r="L18">
        <v>64.439545766952804</v>
      </c>
      <c r="M18">
        <v>64.708247728982201</v>
      </c>
      <c r="N18">
        <v>91.359677393771804</v>
      </c>
      <c r="O18">
        <v>91.687645318092606</v>
      </c>
      <c r="Q18">
        <f t="shared" si="1"/>
        <v>0</v>
      </c>
      <c r="R18">
        <f t="shared" si="2"/>
        <v>0</v>
      </c>
      <c r="S18">
        <f t="shared" si="3"/>
        <v>0</v>
      </c>
      <c r="T18">
        <f t="shared" si="4"/>
        <v>1</v>
      </c>
      <c r="U18">
        <f t="shared" si="5"/>
        <v>0</v>
      </c>
      <c r="V18">
        <f t="shared" si="6"/>
        <v>1</v>
      </c>
    </row>
    <row r="19" spans="1:22" x14ac:dyDescent="0.3">
      <c r="A19">
        <f t="shared" si="0"/>
        <v>0.74653402993117834</v>
      </c>
      <c r="C19" t="s">
        <v>9</v>
      </c>
      <c r="D19">
        <v>7</v>
      </c>
      <c r="E19">
        <v>2123</v>
      </c>
      <c r="F19">
        <v>102.987501421044</v>
      </c>
      <c r="G19">
        <v>103.272054281435</v>
      </c>
      <c r="H19">
        <v>99.080679121950297</v>
      </c>
      <c r="I19">
        <v>99.397396287885798</v>
      </c>
      <c r="J19">
        <v>89.769340987562899</v>
      </c>
      <c r="K19">
        <v>90.097367111610595</v>
      </c>
      <c r="L19">
        <v>26.012520817484901</v>
      </c>
      <c r="M19">
        <v>26.267257554608101</v>
      </c>
      <c r="N19">
        <v>70.422138317589699</v>
      </c>
      <c r="O19">
        <v>70.734826089189994</v>
      </c>
      <c r="Q19">
        <f t="shared" si="1"/>
        <v>0</v>
      </c>
      <c r="R19">
        <f t="shared" si="2"/>
        <v>0</v>
      </c>
      <c r="S19">
        <f t="shared" si="3"/>
        <v>0</v>
      </c>
      <c r="T19">
        <f t="shared" si="4"/>
        <v>1</v>
      </c>
      <c r="U19">
        <f t="shared" si="5"/>
        <v>0</v>
      </c>
      <c r="V19">
        <f t="shared" si="6"/>
        <v>1</v>
      </c>
    </row>
    <row r="20" spans="1:22" x14ac:dyDescent="0.3">
      <c r="A20">
        <f t="shared" si="0"/>
        <v>0.26257543529896887</v>
      </c>
      <c r="C20" t="s">
        <v>9</v>
      </c>
      <c r="D20">
        <v>8</v>
      </c>
      <c r="E20">
        <v>1827</v>
      </c>
      <c r="F20">
        <v>59.6194298036974</v>
      </c>
      <c r="G20">
        <v>59.795948378120798</v>
      </c>
      <c r="H20">
        <v>58.903324089597596</v>
      </c>
      <c r="I20">
        <v>59.085498910402301</v>
      </c>
      <c r="J20">
        <v>50.654074347494202</v>
      </c>
      <c r="K20">
        <v>50.798612490112703</v>
      </c>
      <c r="L20">
        <v>43.953232938939102</v>
      </c>
      <c r="M20">
        <v>44.106600335397196</v>
      </c>
      <c r="N20">
        <v>56.003138581376298</v>
      </c>
      <c r="O20">
        <v>56.173496775766502</v>
      </c>
      <c r="Q20">
        <f t="shared" si="1"/>
        <v>0</v>
      </c>
      <c r="R20">
        <f t="shared" si="2"/>
        <v>0</v>
      </c>
      <c r="S20">
        <f t="shared" si="3"/>
        <v>0</v>
      </c>
      <c r="T20">
        <f t="shared" si="4"/>
        <v>1</v>
      </c>
      <c r="U20">
        <f t="shared" si="5"/>
        <v>0</v>
      </c>
      <c r="V20">
        <f t="shared" si="6"/>
        <v>1</v>
      </c>
    </row>
    <row r="21" spans="1:22" x14ac:dyDescent="0.3">
      <c r="A21">
        <f t="shared" si="0"/>
        <v>0.64300208588951213</v>
      </c>
      <c r="C21" t="s">
        <v>9</v>
      </c>
      <c r="D21">
        <v>9</v>
      </c>
      <c r="E21">
        <v>1665</v>
      </c>
      <c r="F21">
        <v>47.534925730978799</v>
      </c>
      <c r="G21">
        <v>47.699710340449698</v>
      </c>
      <c r="H21">
        <v>45.329382024323799</v>
      </c>
      <c r="I21">
        <v>45.486578689961902</v>
      </c>
      <c r="J21">
        <v>38.418280206280897</v>
      </c>
      <c r="K21">
        <v>38.568647293719103</v>
      </c>
      <c r="L21">
        <v>16.9492106710175</v>
      </c>
      <c r="M21">
        <v>17.049355757553901</v>
      </c>
      <c r="N21">
        <v>36.1801222334553</v>
      </c>
      <c r="O21">
        <v>36.313055819642003</v>
      </c>
      <c r="Q21">
        <f t="shared" si="1"/>
        <v>0</v>
      </c>
      <c r="R21">
        <f t="shared" si="2"/>
        <v>0</v>
      </c>
      <c r="S21">
        <f t="shared" si="3"/>
        <v>0</v>
      </c>
      <c r="T21">
        <f t="shared" si="4"/>
        <v>1</v>
      </c>
      <c r="U21">
        <f t="shared" si="5"/>
        <v>0</v>
      </c>
      <c r="V21">
        <f t="shared" si="6"/>
        <v>1</v>
      </c>
    </row>
    <row r="22" spans="1:22" x14ac:dyDescent="0.3">
      <c r="A22">
        <f t="shared" si="0"/>
        <v>0.87692488658151146</v>
      </c>
      <c r="C22" t="s">
        <v>9</v>
      </c>
      <c r="D22">
        <v>10</v>
      </c>
      <c r="E22">
        <v>1588</v>
      </c>
      <c r="F22">
        <v>59.179273091570202</v>
      </c>
      <c r="G22">
        <v>59.439922979858402</v>
      </c>
      <c r="H22">
        <v>55.669775140028698</v>
      </c>
      <c r="I22">
        <v>55.893825567935899</v>
      </c>
      <c r="J22">
        <v>42.149373236301798</v>
      </c>
      <c r="K22">
        <v>42.395883549412503</v>
      </c>
      <c r="L22">
        <v>7.2635691958231297</v>
      </c>
      <c r="M22">
        <v>7.3355018142778698</v>
      </c>
      <c r="N22">
        <v>34.544942551694398</v>
      </c>
      <c r="O22">
        <v>34.726164234019897</v>
      </c>
      <c r="Q22">
        <f t="shared" si="1"/>
        <v>0</v>
      </c>
      <c r="R22">
        <f t="shared" si="2"/>
        <v>0</v>
      </c>
      <c r="S22">
        <f t="shared" si="3"/>
        <v>0</v>
      </c>
      <c r="T22">
        <f t="shared" si="4"/>
        <v>1</v>
      </c>
      <c r="U22">
        <f t="shared" si="5"/>
        <v>0</v>
      </c>
      <c r="V22">
        <f t="shared" si="6"/>
        <v>1</v>
      </c>
    </row>
    <row r="23" spans="1:22" x14ac:dyDescent="0.3">
      <c r="A23">
        <f t="shared" si="0"/>
        <v>0.43808141995137173</v>
      </c>
      <c r="C23" t="s">
        <v>10</v>
      </c>
      <c r="D23">
        <v>3</v>
      </c>
      <c r="E23">
        <v>327</v>
      </c>
      <c r="F23">
        <v>11.052410118208501</v>
      </c>
      <c r="G23">
        <v>11.0887613103629</v>
      </c>
      <c r="H23">
        <v>10.5056742085346</v>
      </c>
      <c r="I23">
        <v>10.5457804343225</v>
      </c>
      <c r="J23">
        <v>9.9417692731760106</v>
      </c>
      <c r="K23">
        <v>9.9855428696811295</v>
      </c>
      <c r="L23">
        <v>6.19963920272646</v>
      </c>
      <c r="M23">
        <v>6.2418964070296399</v>
      </c>
      <c r="N23">
        <v>9.08394598715042</v>
      </c>
      <c r="O23">
        <v>9.1251113009851696</v>
      </c>
      <c r="Q23">
        <f t="shared" si="1"/>
        <v>0</v>
      </c>
      <c r="R23">
        <f t="shared" si="2"/>
        <v>0</v>
      </c>
      <c r="S23">
        <f t="shared" si="3"/>
        <v>0</v>
      </c>
      <c r="T23">
        <f t="shared" si="4"/>
        <v>1</v>
      </c>
      <c r="U23">
        <f t="shared" si="5"/>
        <v>0</v>
      </c>
      <c r="V23">
        <f t="shared" si="6"/>
        <v>1</v>
      </c>
    </row>
    <row r="24" spans="1:22" x14ac:dyDescent="0.3">
      <c r="A24">
        <f t="shared" si="0"/>
        <v>0.38101109519890652</v>
      </c>
      <c r="C24" t="s">
        <v>10</v>
      </c>
      <c r="D24">
        <v>4</v>
      </c>
      <c r="E24">
        <v>246</v>
      </c>
      <c r="F24">
        <v>12.397281645205499</v>
      </c>
      <c r="G24">
        <v>12.434961926223</v>
      </c>
      <c r="H24">
        <v>11.9237452164339</v>
      </c>
      <c r="I24">
        <v>11.9659469147136</v>
      </c>
      <c r="J24">
        <v>11.394134494213301</v>
      </c>
      <c r="K24">
        <v>11.435318398348601</v>
      </c>
      <c r="L24">
        <v>7.6652612377037803</v>
      </c>
      <c r="M24">
        <v>7.7056220143287399</v>
      </c>
      <c r="N24">
        <v>10.8278862145481</v>
      </c>
      <c r="O24">
        <v>10.869540565112899</v>
      </c>
      <c r="Q24">
        <f t="shared" si="1"/>
        <v>0</v>
      </c>
      <c r="R24">
        <f t="shared" si="2"/>
        <v>0</v>
      </c>
      <c r="S24">
        <f t="shared" si="3"/>
        <v>0</v>
      </c>
      <c r="T24">
        <f t="shared" si="4"/>
        <v>1</v>
      </c>
      <c r="U24">
        <f t="shared" si="5"/>
        <v>0</v>
      </c>
      <c r="V24">
        <f t="shared" si="6"/>
        <v>1</v>
      </c>
    </row>
    <row r="25" spans="1:22" x14ac:dyDescent="0.3">
      <c r="A25">
        <f t="shared" si="0"/>
        <v>0.33692553870645525</v>
      </c>
      <c r="C25" t="s">
        <v>10</v>
      </c>
      <c r="D25">
        <v>5</v>
      </c>
      <c r="E25">
        <v>197</v>
      </c>
      <c r="F25">
        <v>12.6287996334491</v>
      </c>
      <c r="G25">
        <v>12.663943507046801</v>
      </c>
      <c r="H25">
        <v>12.1701364698435</v>
      </c>
      <c r="I25">
        <v>12.210066480976201</v>
      </c>
      <c r="J25">
        <v>11.9702608564548</v>
      </c>
      <c r="K25">
        <v>12.009595011313801</v>
      </c>
      <c r="L25">
        <v>8.3668668820205205</v>
      </c>
      <c r="M25">
        <v>8.4041051504998006</v>
      </c>
      <c r="N25">
        <v>11.1531740266177</v>
      </c>
      <c r="O25">
        <v>11.1959930920264</v>
      </c>
      <c r="Q25">
        <f t="shared" si="1"/>
        <v>0</v>
      </c>
      <c r="R25">
        <f t="shared" si="2"/>
        <v>0</v>
      </c>
      <c r="S25">
        <f t="shared" si="3"/>
        <v>0</v>
      </c>
      <c r="T25">
        <f t="shared" si="4"/>
        <v>1</v>
      </c>
      <c r="U25">
        <f t="shared" si="5"/>
        <v>0</v>
      </c>
      <c r="V25">
        <f t="shared" si="6"/>
        <v>1</v>
      </c>
    </row>
    <row r="26" spans="1:22" x14ac:dyDescent="0.3">
      <c r="A26">
        <f t="shared" si="0"/>
        <v>0.3592303292558624</v>
      </c>
      <c r="C26" t="s">
        <v>10</v>
      </c>
      <c r="D26">
        <v>6</v>
      </c>
      <c r="E26">
        <v>164</v>
      </c>
      <c r="F26">
        <v>13.932408032620801</v>
      </c>
      <c r="G26">
        <v>13.969370328035</v>
      </c>
      <c r="H26">
        <v>13.556766968802</v>
      </c>
      <c r="I26">
        <v>13.5956543426735</v>
      </c>
      <c r="J26">
        <v>12.6536531326346</v>
      </c>
      <c r="K26">
        <v>12.6925346359605</v>
      </c>
      <c r="L26">
        <v>8.9165988347451801</v>
      </c>
      <c r="M26">
        <v>8.9620144985881396</v>
      </c>
      <c r="N26">
        <v>11.789536208530601</v>
      </c>
      <c r="O26">
        <v>11.8303363338423</v>
      </c>
      <c r="Q26">
        <f t="shared" si="1"/>
        <v>0</v>
      </c>
      <c r="R26">
        <f t="shared" si="2"/>
        <v>0</v>
      </c>
      <c r="S26">
        <f t="shared" si="3"/>
        <v>0</v>
      </c>
      <c r="T26">
        <f t="shared" si="4"/>
        <v>1</v>
      </c>
      <c r="U26">
        <f t="shared" si="5"/>
        <v>0</v>
      </c>
      <c r="V26">
        <f t="shared" si="6"/>
        <v>1</v>
      </c>
    </row>
    <row r="27" spans="1:22" x14ac:dyDescent="0.3">
      <c r="A27">
        <f t="shared" si="0"/>
        <v>0.29348742643521186</v>
      </c>
      <c r="C27" t="s">
        <v>10</v>
      </c>
      <c r="D27">
        <v>7</v>
      </c>
      <c r="E27">
        <v>141</v>
      </c>
      <c r="F27">
        <v>14.504342427168201</v>
      </c>
      <c r="G27">
        <v>14.5424765892253</v>
      </c>
      <c r="H27">
        <v>14.4304939444306</v>
      </c>
      <c r="I27">
        <v>14.4609175309793</v>
      </c>
      <c r="J27">
        <v>13.712138506731799</v>
      </c>
      <c r="K27">
        <v>13.7454056254996</v>
      </c>
      <c r="L27">
        <v>10.2426509696124</v>
      </c>
      <c r="M27">
        <v>10.2792918875304</v>
      </c>
      <c r="N27">
        <v>13.372463613960999</v>
      </c>
      <c r="O27">
        <v>13.4077731717533</v>
      </c>
      <c r="Q27">
        <f t="shared" si="1"/>
        <v>0</v>
      </c>
      <c r="R27">
        <f t="shared" si="2"/>
        <v>0</v>
      </c>
      <c r="S27">
        <f t="shared" si="3"/>
        <v>0</v>
      </c>
      <c r="T27">
        <f t="shared" si="4"/>
        <v>1</v>
      </c>
      <c r="U27">
        <f t="shared" si="5"/>
        <v>0</v>
      </c>
      <c r="V27">
        <f t="shared" si="6"/>
        <v>1</v>
      </c>
    </row>
    <row r="28" spans="1:22" x14ac:dyDescent="0.3">
      <c r="A28">
        <f t="shared" si="0"/>
        <v>0.37937445277959614</v>
      </c>
      <c r="C28" t="s">
        <v>10</v>
      </c>
      <c r="D28">
        <v>8</v>
      </c>
      <c r="E28">
        <v>123</v>
      </c>
      <c r="F28">
        <v>16.452650273758898</v>
      </c>
      <c r="G28">
        <v>16.490771693454199</v>
      </c>
      <c r="H28">
        <v>16.287680752981998</v>
      </c>
      <c r="I28">
        <v>16.328600308964901</v>
      </c>
      <c r="J28">
        <v>15.044359439269799</v>
      </c>
      <c r="K28">
        <v>15.0891922129041</v>
      </c>
      <c r="L28">
        <v>10.2022422977736</v>
      </c>
      <c r="M28">
        <v>10.243286987940699</v>
      </c>
      <c r="N28">
        <v>11.967160043231001</v>
      </c>
      <c r="O28">
        <v>12.006599956769</v>
      </c>
      <c r="Q28">
        <f t="shared" si="1"/>
        <v>0</v>
      </c>
      <c r="R28">
        <f t="shared" si="2"/>
        <v>0</v>
      </c>
      <c r="S28">
        <f t="shared" si="3"/>
        <v>0</v>
      </c>
      <c r="T28">
        <f t="shared" si="4"/>
        <v>1</v>
      </c>
      <c r="U28">
        <f t="shared" si="5"/>
        <v>0</v>
      </c>
      <c r="V28">
        <f t="shared" si="6"/>
        <v>1</v>
      </c>
    </row>
    <row r="29" spans="1:22" x14ac:dyDescent="0.3">
      <c r="A29">
        <f t="shared" si="0"/>
        <v>0.21835076623576288</v>
      </c>
      <c r="C29" t="s">
        <v>11</v>
      </c>
      <c r="D29">
        <v>8</v>
      </c>
      <c r="E29">
        <v>1743</v>
      </c>
      <c r="F29">
        <v>91.3170863018712</v>
      </c>
      <c r="G29">
        <v>91.586669804323506</v>
      </c>
      <c r="H29">
        <v>90.077046933514296</v>
      </c>
      <c r="I29">
        <v>90.320508780771405</v>
      </c>
      <c r="J29">
        <v>88.539932046122502</v>
      </c>
      <c r="K29">
        <v>88.761136980426102</v>
      </c>
      <c r="L29">
        <v>71.369664007644801</v>
      </c>
      <c r="M29">
        <v>71.596916805363193</v>
      </c>
      <c r="N29">
        <v>81.518202887749595</v>
      </c>
      <c r="O29">
        <v>81.733980502080996</v>
      </c>
      <c r="Q29">
        <f t="shared" si="1"/>
        <v>0</v>
      </c>
      <c r="R29">
        <f t="shared" si="2"/>
        <v>0</v>
      </c>
      <c r="S29">
        <f t="shared" si="3"/>
        <v>0</v>
      </c>
      <c r="T29">
        <f t="shared" si="4"/>
        <v>1</v>
      </c>
      <c r="U29">
        <f t="shared" si="5"/>
        <v>0</v>
      </c>
      <c r="V29">
        <f t="shared" si="6"/>
        <v>1</v>
      </c>
    </row>
    <row r="30" spans="1:22" x14ac:dyDescent="0.3">
      <c r="A30">
        <f t="shared" si="0"/>
        <v>0.20778431025351907</v>
      </c>
      <c r="C30" t="s">
        <v>11</v>
      </c>
      <c r="D30">
        <v>9</v>
      </c>
      <c r="E30">
        <v>1595</v>
      </c>
      <c r="F30">
        <v>59.982259136895003</v>
      </c>
      <c r="G30">
        <v>60.177839624166999</v>
      </c>
      <c r="H30">
        <v>58.921030968782603</v>
      </c>
      <c r="I30">
        <v>59.093867391873097</v>
      </c>
      <c r="J30">
        <v>55.495466211274497</v>
      </c>
      <c r="K30">
        <v>55.669276878156502</v>
      </c>
      <c r="L30">
        <v>47.511774729134203</v>
      </c>
      <c r="M30">
        <v>47.680940790865797</v>
      </c>
      <c r="N30">
        <v>53.811175285553603</v>
      </c>
      <c r="O30">
        <v>53.994738612751398</v>
      </c>
      <c r="Q30">
        <f t="shared" si="1"/>
        <v>0</v>
      </c>
      <c r="R30">
        <f t="shared" si="2"/>
        <v>0</v>
      </c>
      <c r="S30">
        <f t="shared" si="3"/>
        <v>0</v>
      </c>
      <c r="T30">
        <f t="shared" si="4"/>
        <v>1</v>
      </c>
      <c r="U30">
        <f t="shared" si="5"/>
        <v>0</v>
      </c>
      <c r="V30">
        <f t="shared" si="6"/>
        <v>1</v>
      </c>
    </row>
    <row r="31" spans="1:22" x14ac:dyDescent="0.3">
      <c r="A31">
        <f t="shared" si="0"/>
        <v>0.1193680962423419</v>
      </c>
      <c r="C31" t="s">
        <v>11</v>
      </c>
      <c r="D31">
        <v>10</v>
      </c>
      <c r="E31">
        <v>1464</v>
      </c>
      <c r="F31">
        <v>53.162098384274401</v>
      </c>
      <c r="G31">
        <v>53.295296369823902</v>
      </c>
      <c r="H31">
        <v>53.056495710907903</v>
      </c>
      <c r="I31">
        <v>53.221434200596399</v>
      </c>
      <c r="J31">
        <v>47.487374810446902</v>
      </c>
      <c r="K31">
        <v>47.624612092207897</v>
      </c>
      <c r="L31">
        <v>46.804577597864103</v>
      </c>
      <c r="M31">
        <v>46.945200613517997</v>
      </c>
      <c r="N31">
        <v>51.915330138605299</v>
      </c>
      <c r="O31">
        <v>52.067573432823302</v>
      </c>
      <c r="Q31">
        <f t="shared" si="1"/>
        <v>0</v>
      </c>
      <c r="R31">
        <f t="shared" si="2"/>
        <v>0</v>
      </c>
      <c r="S31">
        <f t="shared" si="3"/>
        <v>0</v>
      </c>
      <c r="T31">
        <f t="shared" si="4"/>
        <v>1</v>
      </c>
      <c r="U31">
        <f t="shared" si="5"/>
        <v>0</v>
      </c>
      <c r="V31">
        <f t="shared" si="6"/>
        <v>1</v>
      </c>
    </row>
    <row r="32" spans="1:22" x14ac:dyDescent="0.3">
      <c r="A32">
        <f t="shared" si="0"/>
        <v>0.14054590009245804</v>
      </c>
      <c r="C32" t="s">
        <v>12</v>
      </c>
      <c r="D32">
        <v>3</v>
      </c>
      <c r="E32">
        <v>36</v>
      </c>
      <c r="F32">
        <v>0.48172361177134398</v>
      </c>
      <c r="G32">
        <v>0.48388392921226198</v>
      </c>
      <c r="H32">
        <v>0.47931173791485199</v>
      </c>
      <c r="I32">
        <v>0.48124236044580398</v>
      </c>
      <c r="J32">
        <v>0.44669560297889899</v>
      </c>
      <c r="K32">
        <v>0.44853561653329599</v>
      </c>
      <c r="L32">
        <v>0.41408957547780301</v>
      </c>
      <c r="M32">
        <v>0.41580578452219702</v>
      </c>
      <c r="N32">
        <v>0.46145052359722499</v>
      </c>
      <c r="O32">
        <v>0.46317015436887599</v>
      </c>
      <c r="Q32">
        <f t="shared" si="1"/>
        <v>0</v>
      </c>
      <c r="R32">
        <f t="shared" si="2"/>
        <v>0</v>
      </c>
      <c r="S32">
        <f t="shared" si="3"/>
        <v>0</v>
      </c>
      <c r="T32">
        <f t="shared" si="4"/>
        <v>1</v>
      </c>
      <c r="U32">
        <f t="shared" si="5"/>
        <v>0</v>
      </c>
      <c r="V32">
        <f t="shared" si="6"/>
        <v>1</v>
      </c>
    </row>
    <row r="33" spans="1:22" x14ac:dyDescent="0.3">
      <c r="A33">
        <f t="shared" si="0"/>
        <v>0.12667123387866297</v>
      </c>
      <c r="C33" t="s">
        <v>12</v>
      </c>
      <c r="D33">
        <v>4</v>
      </c>
      <c r="E33">
        <v>27</v>
      </c>
      <c r="F33">
        <v>0.76086366849810505</v>
      </c>
      <c r="G33">
        <v>0.76326387248550198</v>
      </c>
      <c r="H33">
        <v>0.75638278946283999</v>
      </c>
      <c r="I33">
        <v>0.75877983348797995</v>
      </c>
      <c r="J33">
        <v>0.69602136903561196</v>
      </c>
      <c r="K33">
        <v>0.69846090738715305</v>
      </c>
      <c r="L33">
        <v>0.66439646988405798</v>
      </c>
      <c r="M33">
        <v>0.66666795489470299</v>
      </c>
      <c r="N33">
        <v>0.72675890526936104</v>
      </c>
      <c r="O33">
        <v>0.72897952951324696</v>
      </c>
      <c r="Q33">
        <f t="shared" si="1"/>
        <v>0</v>
      </c>
      <c r="R33">
        <f t="shared" si="2"/>
        <v>0</v>
      </c>
      <c r="S33">
        <f t="shared" si="3"/>
        <v>0</v>
      </c>
      <c r="T33">
        <f t="shared" si="4"/>
        <v>1</v>
      </c>
      <c r="U33">
        <f t="shared" si="5"/>
        <v>0</v>
      </c>
      <c r="V33">
        <f t="shared" si="6"/>
        <v>1</v>
      </c>
    </row>
    <row r="34" spans="1:22" x14ac:dyDescent="0.3">
      <c r="A34">
        <f t="shared" si="0"/>
        <v>0.12601532986252639</v>
      </c>
      <c r="C34" t="s">
        <v>12</v>
      </c>
      <c r="D34">
        <v>5</v>
      </c>
      <c r="E34">
        <v>22</v>
      </c>
      <c r="F34">
        <v>0.60337762030390196</v>
      </c>
      <c r="G34">
        <v>0.60554336330265501</v>
      </c>
      <c r="H34">
        <v>0.59940509582762502</v>
      </c>
      <c r="I34">
        <v>0.60141982220516099</v>
      </c>
      <c r="J34">
        <v>0.55818504455755003</v>
      </c>
      <c r="K34">
        <v>0.56014991479204301</v>
      </c>
      <c r="L34">
        <v>0.527305555828535</v>
      </c>
      <c r="M34">
        <v>0.52927285125111201</v>
      </c>
      <c r="N34">
        <v>0.57039014935931898</v>
      </c>
      <c r="O34">
        <v>0.57255993913625602</v>
      </c>
      <c r="Q34">
        <f t="shared" si="1"/>
        <v>0</v>
      </c>
      <c r="R34">
        <f t="shared" si="2"/>
        <v>0</v>
      </c>
      <c r="S34">
        <f t="shared" si="3"/>
        <v>0</v>
      </c>
      <c r="T34">
        <f t="shared" si="4"/>
        <v>1</v>
      </c>
      <c r="U34">
        <f t="shared" si="5"/>
        <v>0</v>
      </c>
      <c r="V34">
        <f t="shared" si="6"/>
        <v>1</v>
      </c>
    </row>
    <row r="35" spans="1:22" x14ac:dyDescent="0.3">
      <c r="A35">
        <f t="shared" si="0"/>
        <v>0.19096907844908195</v>
      </c>
      <c r="C35" t="s">
        <v>12</v>
      </c>
      <c r="D35">
        <v>6</v>
      </c>
      <c r="E35">
        <v>19</v>
      </c>
      <c r="F35">
        <v>0.33522672821194499</v>
      </c>
      <c r="G35">
        <v>0.33666725552789201</v>
      </c>
      <c r="H35">
        <v>0.33392850553081999</v>
      </c>
      <c r="I35">
        <v>0.33532362561672102</v>
      </c>
      <c r="J35">
        <v>0.31020776346984802</v>
      </c>
      <c r="K35">
        <v>0.31153188565295897</v>
      </c>
      <c r="L35">
        <v>0.27119507038004798</v>
      </c>
      <c r="M35">
        <v>0.27238793846950998</v>
      </c>
      <c r="N35">
        <v>0.31906482225638899</v>
      </c>
      <c r="O35">
        <v>0.32052886195413699</v>
      </c>
      <c r="Q35">
        <f t="shared" si="1"/>
        <v>0</v>
      </c>
      <c r="R35">
        <f t="shared" si="2"/>
        <v>0</v>
      </c>
      <c r="S35">
        <f t="shared" si="3"/>
        <v>0</v>
      </c>
      <c r="T35">
        <f t="shared" si="4"/>
        <v>1</v>
      </c>
      <c r="U35">
        <f t="shared" si="5"/>
        <v>0</v>
      </c>
      <c r="V35">
        <f t="shared" si="6"/>
        <v>1</v>
      </c>
    </row>
    <row r="36" spans="1:22" x14ac:dyDescent="0.3">
      <c r="A36">
        <f t="shared" si="0"/>
        <v>0.39614391539193883</v>
      </c>
      <c r="C36" t="s">
        <v>12</v>
      </c>
      <c r="D36">
        <v>7</v>
      </c>
      <c r="E36">
        <v>16</v>
      </c>
      <c r="F36">
        <v>0.44346631907599099</v>
      </c>
      <c r="G36">
        <v>0.44512262401343999</v>
      </c>
      <c r="H36">
        <v>0.43828362576757901</v>
      </c>
      <c r="I36">
        <v>0.43977973706427897</v>
      </c>
      <c r="J36">
        <v>0.344204018937533</v>
      </c>
      <c r="K36">
        <v>0.345295459323337</v>
      </c>
      <c r="L36">
        <v>0.26768584375777199</v>
      </c>
      <c r="M36">
        <v>0.26889399624222698</v>
      </c>
      <c r="N36">
        <v>0.38385636399956202</v>
      </c>
      <c r="O36">
        <v>0.38505859398363201</v>
      </c>
      <c r="Q36">
        <f t="shared" si="1"/>
        <v>0</v>
      </c>
      <c r="R36">
        <f t="shared" si="2"/>
        <v>0</v>
      </c>
      <c r="S36">
        <f t="shared" si="3"/>
        <v>0</v>
      </c>
      <c r="T36">
        <f t="shared" si="4"/>
        <v>1</v>
      </c>
      <c r="U36">
        <f t="shared" si="5"/>
        <v>0</v>
      </c>
      <c r="V36">
        <f t="shared" si="6"/>
        <v>1</v>
      </c>
    </row>
    <row r="37" spans="1:22" x14ac:dyDescent="0.3">
      <c r="A37">
        <f t="shared" si="0"/>
        <v>0.55712353936447023</v>
      </c>
      <c r="C37" t="s">
        <v>12</v>
      </c>
      <c r="D37">
        <v>8</v>
      </c>
      <c r="E37">
        <v>15</v>
      </c>
      <c r="F37">
        <v>0.51729855740249897</v>
      </c>
      <c r="G37">
        <v>0.51916971845957005</v>
      </c>
      <c r="H37">
        <v>0.51479392108660804</v>
      </c>
      <c r="I37">
        <v>0.51657599041781699</v>
      </c>
      <c r="J37">
        <v>0.40079578659915399</v>
      </c>
      <c r="K37">
        <v>0.40267263445347801</v>
      </c>
      <c r="L37">
        <v>0.22886329900948399</v>
      </c>
      <c r="M37">
        <v>0.230164102565319</v>
      </c>
      <c r="N37">
        <v>0.472531760581339</v>
      </c>
      <c r="O37">
        <v>0.474420844460678</v>
      </c>
      <c r="Q37">
        <f t="shared" si="1"/>
        <v>0</v>
      </c>
      <c r="R37">
        <f t="shared" si="2"/>
        <v>0</v>
      </c>
      <c r="S37">
        <f t="shared" si="3"/>
        <v>0</v>
      </c>
      <c r="T37">
        <f t="shared" si="4"/>
        <v>1</v>
      </c>
      <c r="U37">
        <f t="shared" si="5"/>
        <v>0</v>
      </c>
      <c r="V37">
        <f t="shared" si="6"/>
        <v>1</v>
      </c>
    </row>
    <row r="38" spans="1:22" x14ac:dyDescent="0.3">
      <c r="A38">
        <f t="shared" si="0"/>
        <v>0.12758126394005198</v>
      </c>
      <c r="C38" t="s">
        <v>13</v>
      </c>
      <c r="D38">
        <v>4</v>
      </c>
      <c r="E38">
        <v>29</v>
      </c>
      <c r="F38">
        <v>0.61588765273391199</v>
      </c>
      <c r="G38">
        <v>0.61808382552695695</v>
      </c>
      <c r="H38">
        <v>0.61095497807132104</v>
      </c>
      <c r="I38">
        <v>0.61312176989615896</v>
      </c>
      <c r="J38">
        <v>0.57147608351204904</v>
      </c>
      <c r="K38">
        <v>0.57360391648795095</v>
      </c>
      <c r="L38">
        <v>0.53726702407854898</v>
      </c>
      <c r="M38">
        <v>0.53927281331982402</v>
      </c>
      <c r="N38">
        <v>0.58236498541913695</v>
      </c>
      <c r="O38">
        <v>0.58444592367177195</v>
      </c>
      <c r="Q38">
        <f t="shared" si="1"/>
        <v>0</v>
      </c>
      <c r="R38">
        <f t="shared" si="2"/>
        <v>0</v>
      </c>
      <c r="S38">
        <f t="shared" si="3"/>
        <v>0</v>
      </c>
      <c r="T38">
        <f t="shared" si="4"/>
        <v>1</v>
      </c>
      <c r="U38">
        <f t="shared" si="5"/>
        <v>0</v>
      </c>
      <c r="V38">
        <f t="shared" si="6"/>
        <v>1</v>
      </c>
    </row>
    <row r="39" spans="1:22" x14ac:dyDescent="0.3">
      <c r="A39">
        <f t="shared" si="0"/>
        <v>0.30764829383937831</v>
      </c>
      <c r="C39" t="s">
        <v>13</v>
      </c>
      <c r="D39">
        <v>5</v>
      </c>
      <c r="E39">
        <v>23</v>
      </c>
      <c r="F39">
        <v>0.64617746755623395</v>
      </c>
      <c r="G39">
        <v>0.648673662878548</v>
      </c>
      <c r="H39">
        <v>0.62754379492329104</v>
      </c>
      <c r="I39">
        <v>0.630092953044188</v>
      </c>
      <c r="J39">
        <v>0.53835997287599002</v>
      </c>
      <c r="K39">
        <v>0.54054129696527997</v>
      </c>
      <c r="L39">
        <v>0.44707335936792802</v>
      </c>
      <c r="M39">
        <v>0.44941903001260303</v>
      </c>
      <c r="N39">
        <v>0.525675522620347</v>
      </c>
      <c r="O39">
        <v>0.52808763527438995</v>
      </c>
      <c r="Q39">
        <f t="shared" si="1"/>
        <v>0</v>
      </c>
      <c r="R39">
        <f t="shared" si="2"/>
        <v>0</v>
      </c>
      <c r="S39">
        <f t="shared" si="3"/>
        <v>0</v>
      </c>
      <c r="T39">
        <f t="shared" si="4"/>
        <v>1</v>
      </c>
      <c r="U39">
        <f t="shared" si="5"/>
        <v>0</v>
      </c>
      <c r="V39">
        <f t="shared" si="6"/>
        <v>1</v>
      </c>
    </row>
    <row r="40" spans="1:22" x14ac:dyDescent="0.3">
      <c r="A40">
        <f t="shared" si="0"/>
        <v>3.3921954022360423E-2</v>
      </c>
      <c r="C40" t="s">
        <v>13</v>
      </c>
      <c r="D40">
        <v>6</v>
      </c>
      <c r="E40">
        <v>20</v>
      </c>
      <c r="F40">
        <v>0.53261356334255705</v>
      </c>
      <c r="G40">
        <v>0.53421971665744294</v>
      </c>
      <c r="H40">
        <v>0.53197137900470903</v>
      </c>
      <c r="I40">
        <v>0.53362601936927401</v>
      </c>
      <c r="J40">
        <v>0.51521781582476101</v>
      </c>
      <c r="K40">
        <v>0.51675793220673505</v>
      </c>
      <c r="L40">
        <v>0.51444649381111096</v>
      </c>
      <c r="M40">
        <v>0.51619771671520498</v>
      </c>
      <c r="N40">
        <v>0.52630653242607595</v>
      </c>
      <c r="O40">
        <v>0.52790469564409903</v>
      </c>
      <c r="Q40">
        <f t="shared" si="1"/>
        <v>0</v>
      </c>
      <c r="R40">
        <f t="shared" si="2"/>
        <v>0</v>
      </c>
      <c r="S40">
        <f t="shared" si="3"/>
        <v>0</v>
      </c>
      <c r="T40">
        <f t="shared" si="4"/>
        <v>1</v>
      </c>
      <c r="U40">
        <f t="shared" si="5"/>
        <v>0</v>
      </c>
      <c r="V40">
        <f t="shared" si="6"/>
        <v>0</v>
      </c>
    </row>
    <row r="41" spans="1:22" x14ac:dyDescent="0.3">
      <c r="A41">
        <f t="shared" si="0"/>
        <v>0.64814724431847848</v>
      </c>
      <c r="C41" t="s">
        <v>13</v>
      </c>
      <c r="D41">
        <v>7</v>
      </c>
      <c r="E41">
        <v>18</v>
      </c>
      <c r="F41">
        <v>0.33293776746784898</v>
      </c>
      <c r="G41">
        <v>0.33441651824643698</v>
      </c>
      <c r="H41">
        <v>0.33045525758875399</v>
      </c>
      <c r="I41">
        <v>0.33182051476897001</v>
      </c>
      <c r="J41">
        <v>0.239226760441176</v>
      </c>
      <c r="K41">
        <v>0.24077118827677299</v>
      </c>
      <c r="L41">
        <v>0.116861399422014</v>
      </c>
      <c r="M41">
        <v>0.117949045022431</v>
      </c>
      <c r="N41">
        <v>0.30629439885649301</v>
      </c>
      <c r="O41">
        <v>0.30782732528143802</v>
      </c>
      <c r="Q41">
        <f t="shared" si="1"/>
        <v>0</v>
      </c>
      <c r="R41">
        <f t="shared" si="2"/>
        <v>0</v>
      </c>
      <c r="S41">
        <f t="shared" si="3"/>
        <v>0</v>
      </c>
      <c r="T41">
        <f t="shared" si="4"/>
        <v>1</v>
      </c>
      <c r="U41">
        <f t="shared" si="5"/>
        <v>0</v>
      </c>
      <c r="V41">
        <f t="shared" si="6"/>
        <v>1</v>
      </c>
    </row>
    <row r="42" spans="1:22" x14ac:dyDescent="0.3">
      <c r="A42">
        <f t="shared" si="0"/>
        <v>0.77025257426036875</v>
      </c>
      <c r="C42" t="s">
        <v>13</v>
      </c>
      <c r="D42">
        <v>8</v>
      </c>
      <c r="E42">
        <v>16</v>
      </c>
      <c r="F42">
        <v>0.10663982805217</v>
      </c>
      <c r="G42">
        <v>0.10736113194782999</v>
      </c>
      <c r="H42">
        <v>0.105386894832148</v>
      </c>
      <c r="I42">
        <v>0.106053459150153</v>
      </c>
      <c r="J42">
        <v>7.2359320791376303E-2</v>
      </c>
      <c r="K42">
        <v>7.2899461817319294E-2</v>
      </c>
      <c r="L42">
        <v>2.44652285634607E-2</v>
      </c>
      <c r="M42">
        <v>2.4700941102349099E-2</v>
      </c>
      <c r="N42">
        <v>9.7490216204821706E-2</v>
      </c>
      <c r="O42">
        <v>9.8200128622764504E-2</v>
      </c>
      <c r="Q42">
        <f t="shared" si="1"/>
        <v>0</v>
      </c>
      <c r="R42">
        <f t="shared" si="2"/>
        <v>0</v>
      </c>
      <c r="S42">
        <f t="shared" si="3"/>
        <v>0</v>
      </c>
      <c r="T42">
        <f t="shared" si="4"/>
        <v>1</v>
      </c>
      <c r="U42">
        <f t="shared" si="5"/>
        <v>0</v>
      </c>
      <c r="V42">
        <f t="shared" si="6"/>
        <v>1</v>
      </c>
    </row>
    <row r="43" spans="1:22" x14ac:dyDescent="0.3">
      <c r="A43">
        <f t="shared" si="0"/>
        <v>0.35621728916605655</v>
      </c>
      <c r="C43" t="s">
        <v>13</v>
      </c>
      <c r="D43">
        <v>9</v>
      </c>
      <c r="E43">
        <v>13</v>
      </c>
      <c r="F43">
        <v>1.04949664142725</v>
      </c>
      <c r="G43">
        <v>1.0520700785727499</v>
      </c>
      <c r="H43">
        <v>1.03969193680548</v>
      </c>
      <c r="I43">
        <v>1.0426540281068</v>
      </c>
      <c r="J43">
        <v>0.90728711559519504</v>
      </c>
      <c r="K43">
        <v>0.90994071049176195</v>
      </c>
      <c r="L43">
        <v>0.67535592173251102</v>
      </c>
      <c r="M43">
        <v>0.67759639826748796</v>
      </c>
      <c r="N43">
        <v>0.96241619634514297</v>
      </c>
      <c r="O43">
        <v>0.96482022641908505</v>
      </c>
      <c r="Q43">
        <f t="shared" si="1"/>
        <v>0</v>
      </c>
      <c r="R43">
        <f t="shared" si="2"/>
        <v>0</v>
      </c>
      <c r="S43">
        <f t="shared" si="3"/>
        <v>0</v>
      </c>
      <c r="T43">
        <f t="shared" si="4"/>
        <v>1</v>
      </c>
      <c r="U43">
        <f t="shared" si="5"/>
        <v>0</v>
      </c>
      <c r="V43">
        <f t="shared" si="6"/>
        <v>1</v>
      </c>
    </row>
    <row r="44" spans="1:22" x14ac:dyDescent="0.3">
      <c r="A44">
        <f t="shared" si="0"/>
        <v>0.4310605501583622</v>
      </c>
      <c r="C44" t="s">
        <v>13</v>
      </c>
      <c r="D44">
        <v>10</v>
      </c>
      <c r="E44">
        <v>12</v>
      </c>
      <c r="F44">
        <v>0.94640449453139996</v>
      </c>
      <c r="G44">
        <v>0.94871446199033904</v>
      </c>
      <c r="H44">
        <v>0.93085666957892199</v>
      </c>
      <c r="I44">
        <v>0.93310616227948595</v>
      </c>
      <c r="J44">
        <v>0.74402931455815202</v>
      </c>
      <c r="K44">
        <v>0.74604719337835701</v>
      </c>
      <c r="L44">
        <v>0.53789089691245395</v>
      </c>
      <c r="M44">
        <v>0.54031703959548305</v>
      </c>
      <c r="N44">
        <v>0.82129645246654104</v>
      </c>
      <c r="O44">
        <v>0.82361660538469905</v>
      </c>
      <c r="Q44">
        <f t="shared" si="1"/>
        <v>0</v>
      </c>
      <c r="R44">
        <f t="shared" si="2"/>
        <v>0</v>
      </c>
      <c r="S44">
        <f t="shared" si="3"/>
        <v>0</v>
      </c>
      <c r="T44">
        <f t="shared" si="4"/>
        <v>1</v>
      </c>
      <c r="U44">
        <f t="shared" si="5"/>
        <v>0</v>
      </c>
      <c r="V44">
        <f t="shared" si="6"/>
        <v>1</v>
      </c>
    </row>
    <row r="45" spans="1:22" x14ac:dyDescent="0.3">
      <c r="A45">
        <f t="shared" si="0"/>
        <v>0.18120977867251509</v>
      </c>
      <c r="C45" t="s">
        <v>14</v>
      </c>
      <c r="D45">
        <v>7</v>
      </c>
      <c r="E45">
        <v>47</v>
      </c>
      <c r="F45">
        <v>0.97464440881992398</v>
      </c>
      <c r="G45">
        <v>0.97773439459887901</v>
      </c>
      <c r="H45">
        <v>0.96702693863089395</v>
      </c>
      <c r="I45">
        <v>0.97018379307642399</v>
      </c>
      <c r="J45">
        <v>0.86236469198539201</v>
      </c>
      <c r="K45">
        <v>0.86515096692933602</v>
      </c>
      <c r="L45">
        <v>0.79779775391372398</v>
      </c>
      <c r="M45">
        <v>0.80079091865264795</v>
      </c>
      <c r="N45">
        <v>0.93149002021085503</v>
      </c>
      <c r="O45">
        <v>0.93424073609166702</v>
      </c>
      <c r="Q45">
        <f t="shared" si="1"/>
        <v>0</v>
      </c>
      <c r="R45">
        <f t="shared" si="2"/>
        <v>0</v>
      </c>
      <c r="S45">
        <f t="shared" si="3"/>
        <v>0</v>
      </c>
      <c r="T45">
        <f t="shared" si="4"/>
        <v>1</v>
      </c>
      <c r="U45">
        <f t="shared" si="5"/>
        <v>0</v>
      </c>
      <c r="V45">
        <f t="shared" si="6"/>
        <v>1</v>
      </c>
    </row>
    <row r="46" spans="1:22" x14ac:dyDescent="0.3">
      <c r="A46">
        <f t="shared" si="0"/>
        <v>0.29553847882381545</v>
      </c>
      <c r="C46" t="s">
        <v>14</v>
      </c>
      <c r="D46">
        <v>8</v>
      </c>
      <c r="E46">
        <v>41</v>
      </c>
      <c r="F46">
        <v>1.03326432413322</v>
      </c>
      <c r="G46">
        <v>1.0365905595877101</v>
      </c>
      <c r="H46">
        <v>1.0180017944312101</v>
      </c>
      <c r="I46">
        <v>1.0216892624793601</v>
      </c>
      <c r="J46">
        <v>0.86490515029292603</v>
      </c>
      <c r="K46">
        <v>0.86788049856203597</v>
      </c>
      <c r="L46">
        <v>0.72738137611975195</v>
      </c>
      <c r="M46">
        <v>0.73075174388024899</v>
      </c>
      <c r="N46">
        <v>0.93639483206636498</v>
      </c>
      <c r="O46">
        <v>0.93986381200143099</v>
      </c>
      <c r="Q46">
        <f t="shared" si="1"/>
        <v>0</v>
      </c>
      <c r="R46">
        <f t="shared" si="2"/>
        <v>0</v>
      </c>
      <c r="S46">
        <f t="shared" si="3"/>
        <v>0</v>
      </c>
      <c r="T46">
        <f t="shared" si="4"/>
        <v>1</v>
      </c>
      <c r="U46">
        <f t="shared" si="5"/>
        <v>0</v>
      </c>
      <c r="V46">
        <f t="shared" si="6"/>
        <v>1</v>
      </c>
    </row>
    <row r="47" spans="1:22" x14ac:dyDescent="0.3">
      <c r="A47">
        <f t="shared" si="0"/>
        <v>0.29847630444811091</v>
      </c>
      <c r="C47" t="s">
        <v>14</v>
      </c>
      <c r="D47">
        <v>9</v>
      </c>
      <c r="E47">
        <v>37</v>
      </c>
      <c r="F47">
        <v>1.0896219965868801</v>
      </c>
      <c r="G47">
        <v>1.09278046495158</v>
      </c>
      <c r="H47">
        <v>1.08199019776712</v>
      </c>
      <c r="I47">
        <v>1.08572458484158</v>
      </c>
      <c r="J47">
        <v>0.96837522191139802</v>
      </c>
      <c r="K47">
        <v>0.97164494615582897</v>
      </c>
      <c r="L47">
        <v>0.764022765928565</v>
      </c>
      <c r="M47">
        <v>0.76698427407143499</v>
      </c>
      <c r="N47">
        <v>1.0233550316845501</v>
      </c>
      <c r="O47">
        <v>1.02673208695951</v>
      </c>
      <c r="Q47">
        <f t="shared" si="1"/>
        <v>0</v>
      </c>
      <c r="R47">
        <f t="shared" si="2"/>
        <v>0</v>
      </c>
      <c r="S47">
        <f t="shared" si="3"/>
        <v>0</v>
      </c>
      <c r="T47">
        <f t="shared" si="4"/>
        <v>1</v>
      </c>
      <c r="U47">
        <f t="shared" si="5"/>
        <v>0</v>
      </c>
      <c r="V47">
        <f t="shared" si="6"/>
        <v>1</v>
      </c>
    </row>
    <row r="48" spans="1:22" x14ac:dyDescent="0.3">
      <c r="A48">
        <f t="shared" si="0"/>
        <v>0.46722865600317298</v>
      </c>
      <c r="C48" t="s">
        <v>14</v>
      </c>
      <c r="D48">
        <v>10</v>
      </c>
      <c r="E48">
        <v>33</v>
      </c>
      <c r="F48">
        <v>1.0171264398819599</v>
      </c>
      <c r="G48">
        <v>1.0203180428766601</v>
      </c>
      <c r="H48">
        <v>1.00541400654484</v>
      </c>
      <c r="I48">
        <v>1.00862989589418</v>
      </c>
      <c r="J48">
        <v>0.77366174366098495</v>
      </c>
      <c r="K48">
        <v>0.77643356883901504</v>
      </c>
      <c r="L48">
        <v>0.54143250736470105</v>
      </c>
      <c r="M48">
        <v>0.54405952803352897</v>
      </c>
      <c r="N48">
        <v>0.93099681240977195</v>
      </c>
      <c r="O48">
        <v>0.93457261848453799</v>
      </c>
      <c r="Q48">
        <f t="shared" si="1"/>
        <v>0</v>
      </c>
      <c r="R48">
        <f t="shared" si="2"/>
        <v>0</v>
      </c>
      <c r="S48">
        <f t="shared" si="3"/>
        <v>0</v>
      </c>
      <c r="T48">
        <f t="shared" si="4"/>
        <v>1</v>
      </c>
      <c r="U48">
        <f t="shared" si="5"/>
        <v>0</v>
      </c>
      <c r="V48">
        <f t="shared" si="6"/>
        <v>1</v>
      </c>
    </row>
    <row r="49" spans="1:22" x14ac:dyDescent="0.3">
      <c r="A49">
        <f t="shared" si="0"/>
        <v>0.60557282110510802</v>
      </c>
      <c r="C49" t="s">
        <v>14</v>
      </c>
      <c r="D49">
        <v>11</v>
      </c>
      <c r="E49">
        <v>31</v>
      </c>
      <c r="F49">
        <v>0.80864391484597697</v>
      </c>
      <c r="G49">
        <v>0.81081044412838199</v>
      </c>
      <c r="H49">
        <v>0.80292150395356598</v>
      </c>
      <c r="I49">
        <v>0.80558548791635198</v>
      </c>
      <c r="J49">
        <v>0.59844499287848996</v>
      </c>
      <c r="K49">
        <v>0.60063438696647098</v>
      </c>
      <c r="L49">
        <v>0.31830259070732703</v>
      </c>
      <c r="M49">
        <v>0.320454223451965</v>
      </c>
      <c r="N49">
        <v>0.749228431589674</v>
      </c>
      <c r="O49">
        <v>0.75173417003634202</v>
      </c>
      <c r="Q49">
        <f t="shared" si="1"/>
        <v>0</v>
      </c>
      <c r="R49">
        <f t="shared" si="2"/>
        <v>0</v>
      </c>
      <c r="S49">
        <f t="shared" si="3"/>
        <v>0</v>
      </c>
      <c r="T49">
        <f t="shared" si="4"/>
        <v>1</v>
      </c>
      <c r="U49">
        <f t="shared" si="5"/>
        <v>0</v>
      </c>
      <c r="V49">
        <f t="shared" si="6"/>
        <v>1</v>
      </c>
    </row>
    <row r="51" spans="1:22" x14ac:dyDescent="0.3">
      <c r="A51">
        <f>1-(M51+L51)/(G51+F51)</f>
        <v>0.40435958798518534</v>
      </c>
      <c r="F51">
        <f>AVERAGE(F5:F49)</f>
        <v>20.751998984165176</v>
      </c>
      <c r="G51">
        <f t="shared" ref="G51:O51" si="7">AVERAGE(G5:G49)</f>
        <v>20.817884973695076</v>
      </c>
      <c r="H51">
        <f t="shared" si="7"/>
        <v>20.202215665917755</v>
      </c>
      <c r="I51">
        <f t="shared" si="7"/>
        <v>20.265729935600625</v>
      </c>
      <c r="J51">
        <f t="shared" si="7"/>
        <v>18.62071383963805</v>
      </c>
      <c r="K51">
        <f t="shared" si="7"/>
        <v>18.683738564522649</v>
      </c>
      <c r="L51">
        <f t="shared" si="7"/>
        <v>12.353994024988674</v>
      </c>
      <c r="M51">
        <f t="shared" si="7"/>
        <v>12.406708783079244</v>
      </c>
      <c r="N51">
        <f t="shared" si="7"/>
        <v>16.920326896599271</v>
      </c>
      <c r="O51">
        <f t="shared" si="7"/>
        <v>16.98103227476253</v>
      </c>
      <c r="Q51">
        <f>SUM(Q5:Q49)</f>
        <v>0</v>
      </c>
      <c r="R51">
        <f t="shared" ref="R51:V51" si="8">SUM(R5:R49)</f>
        <v>0</v>
      </c>
      <c r="S51">
        <f t="shared" si="8"/>
        <v>1</v>
      </c>
      <c r="T51">
        <f t="shared" si="8"/>
        <v>44</v>
      </c>
      <c r="U51">
        <f t="shared" si="8"/>
        <v>0</v>
      </c>
      <c r="V51">
        <f t="shared" si="8"/>
        <v>43</v>
      </c>
    </row>
    <row r="53" spans="1:22" x14ac:dyDescent="0.3">
      <c r="A53">
        <f>MAX(A5:A49)</f>
        <v>0.87692488658151146</v>
      </c>
    </row>
    <row r="54" spans="1:22" x14ac:dyDescent="0.3">
      <c r="A54">
        <f>AVERAGE(A5:A49)</f>
        <v>0.33670567466084944</v>
      </c>
    </row>
  </sheetData>
  <sortState xmlns:xlrd2="http://schemas.microsoft.com/office/spreadsheetml/2017/richdata2" ref="C5:M21">
    <sortCondition ref="C5:C2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4F210-751A-4599-B7FE-6204BAE11737}">
  <dimension ref="B1:AM52"/>
  <sheetViews>
    <sheetView workbookViewId="0">
      <selection activeCell="AL2" sqref="AL2:AL49"/>
    </sheetView>
  </sheetViews>
  <sheetFormatPr defaultRowHeight="14.4" x14ac:dyDescent="0.3"/>
  <cols>
    <col min="6" max="6" width="10.21875" bestFit="1" customWidth="1"/>
    <col min="7" max="7" width="16.5546875" bestFit="1" customWidth="1"/>
    <col min="8" max="8" width="10.44140625" bestFit="1" customWidth="1"/>
    <col min="9" max="9" width="11.44140625" bestFit="1" customWidth="1"/>
  </cols>
  <sheetData>
    <row r="1" spans="2:39" x14ac:dyDescent="0.3">
      <c r="P1" t="s">
        <v>25</v>
      </c>
      <c r="AA1" t="s">
        <v>29</v>
      </c>
    </row>
    <row r="2" spans="2:39" x14ac:dyDescent="0.3">
      <c r="B2" t="s">
        <v>4</v>
      </c>
      <c r="C2" t="s">
        <v>5</v>
      </c>
      <c r="D2" t="s">
        <v>6</v>
      </c>
      <c r="E2" t="s">
        <v>26</v>
      </c>
      <c r="G2" t="s">
        <v>1</v>
      </c>
      <c r="I2" t="s">
        <v>2</v>
      </c>
      <c r="K2" t="s">
        <v>27</v>
      </c>
      <c r="M2" t="s">
        <v>28</v>
      </c>
      <c r="P2" t="s">
        <v>26</v>
      </c>
      <c r="R2" t="s">
        <v>1</v>
      </c>
      <c r="T2" t="s">
        <v>2</v>
      </c>
      <c r="V2" t="s">
        <v>27</v>
      </c>
      <c r="X2" t="s">
        <v>28</v>
      </c>
      <c r="AA2" t="s">
        <v>26</v>
      </c>
      <c r="AC2" t="s">
        <v>1</v>
      </c>
      <c r="AE2" t="s">
        <v>2</v>
      </c>
      <c r="AG2" t="s">
        <v>27</v>
      </c>
      <c r="AI2" t="s">
        <v>28</v>
      </c>
      <c r="AL2" t="s">
        <v>15</v>
      </c>
    </row>
    <row r="3" spans="2:39" x14ac:dyDescent="0.3">
      <c r="B3" t="s">
        <v>7</v>
      </c>
      <c r="C3">
        <v>7</v>
      </c>
      <c r="D3">
        <v>48</v>
      </c>
      <c r="E3">
        <v>0.47681139791912602</v>
      </c>
      <c r="F3">
        <v>0.47882364632866198</v>
      </c>
      <c r="G3">
        <v>0.47501480009081298</v>
      </c>
      <c r="H3">
        <v>0.47705670433396702</v>
      </c>
      <c r="I3">
        <v>0.44036380980339801</v>
      </c>
      <c r="J3">
        <v>0.44223829545976001</v>
      </c>
      <c r="K3">
        <v>0.41896466277504102</v>
      </c>
      <c r="L3">
        <v>0.42081728412761299</v>
      </c>
      <c r="M3">
        <v>0.46399800371793398</v>
      </c>
      <c r="N3">
        <v>0.46632690856276698</v>
      </c>
      <c r="P3">
        <f>IF(E3&lt;1,ROUND(E3,3),IF(E3&lt;10,ROUND(E3,2),ROUND(E3,2)))</f>
        <v>0.47699999999999998</v>
      </c>
      <c r="Q3">
        <f t="shared" ref="Q3:Y3" si="0">IF(F3&lt;1,ROUND(F3,3),IF(F3&lt;10,ROUND(F3,2),ROUND(F3,2)))</f>
        <v>0.47899999999999998</v>
      </c>
      <c r="R3">
        <f t="shared" si="0"/>
        <v>0.47499999999999998</v>
      </c>
      <c r="S3">
        <f t="shared" si="0"/>
        <v>0.47699999999999998</v>
      </c>
      <c r="T3">
        <f t="shared" si="0"/>
        <v>0.44</v>
      </c>
      <c r="U3">
        <f t="shared" si="0"/>
        <v>0.442</v>
      </c>
      <c r="V3">
        <f t="shared" si="0"/>
        <v>0.41899999999999998</v>
      </c>
      <c r="W3">
        <f t="shared" si="0"/>
        <v>0.42099999999999999</v>
      </c>
      <c r="X3">
        <f t="shared" si="0"/>
        <v>0.46400000000000002</v>
      </c>
      <c r="Y3">
        <f t="shared" si="0"/>
        <v>0.46600000000000003</v>
      </c>
      <c r="AA3" t="s">
        <v>30</v>
      </c>
      <c r="AB3" t="s">
        <v>31</v>
      </c>
      <c r="AC3" t="s">
        <v>32</v>
      </c>
      <c r="AD3" t="s">
        <v>30</v>
      </c>
      <c r="AE3" t="s">
        <v>402</v>
      </c>
      <c r="AF3" t="s">
        <v>33</v>
      </c>
      <c r="AG3" t="s">
        <v>34</v>
      </c>
      <c r="AH3" t="s">
        <v>35</v>
      </c>
      <c r="AI3" t="s">
        <v>36</v>
      </c>
      <c r="AJ3" t="s">
        <v>37</v>
      </c>
      <c r="AL3" t="s">
        <v>24</v>
      </c>
      <c r="AM3" t="str">
        <f>_xlfn.CONCAT(AL3," &amp; ",C3," &amp; ",D3," &amp; ","[",AA3,", ",AB3,"]"," &amp; ","[",AC3,", ",AD3,"]"," &amp; ","[",AE3,", ",AF3,"]"," &amp; ","[",AG3,", ",AH3,"]"," &amp; ","[",AI3,", ",AJ3,"]"," \\ ")</f>
        <v xml:space="preserve">\hline \multirow{6}{*}{Buxey} &amp; 7 &amp; 48 &amp; [0.477, 0.479] &amp; [0.475, 0.477] &amp; [0.440, 0.442] &amp; [0.419, 0.421] &amp; [0.464, 0.466] \\ </v>
      </c>
    </row>
    <row r="4" spans="2:39" x14ac:dyDescent="0.3">
      <c r="B4" t="s">
        <v>7</v>
      </c>
      <c r="C4">
        <v>8</v>
      </c>
      <c r="D4">
        <v>42</v>
      </c>
      <c r="E4">
        <v>0.62823764865001996</v>
      </c>
      <c r="F4">
        <v>0.63082075842962604</v>
      </c>
      <c r="G4">
        <v>0.62295035742592997</v>
      </c>
      <c r="H4">
        <v>0.62548433283955696</v>
      </c>
      <c r="I4">
        <v>0.53432733753171202</v>
      </c>
      <c r="J4">
        <v>0.536860519611146</v>
      </c>
      <c r="K4">
        <v>0.49171572294240101</v>
      </c>
      <c r="L4">
        <v>0.49402708407514201</v>
      </c>
      <c r="M4">
        <v>0.58209211591287702</v>
      </c>
      <c r="N4">
        <v>0.585038598372837</v>
      </c>
      <c r="P4">
        <f t="shared" ref="P4:P47" si="1">IF(E4&lt;1,ROUND(E4,3),IF(E4&lt;10,ROUND(E4,2),ROUND(E4,2)))</f>
        <v>0.628</v>
      </c>
      <c r="Q4">
        <f t="shared" ref="Q4:Q47" si="2">IF(F4&lt;1,ROUND(F4,3),IF(F4&lt;10,ROUND(F4,2),ROUND(F4,2)))</f>
        <v>0.63100000000000001</v>
      </c>
      <c r="R4">
        <f t="shared" ref="R4:R47" si="3">IF(G4&lt;1,ROUND(G4,3),IF(G4&lt;10,ROUND(G4,2),ROUND(G4,2)))</f>
        <v>0.623</v>
      </c>
      <c r="S4">
        <f t="shared" ref="S4:S47" si="4">IF(H4&lt;1,ROUND(H4,3),IF(H4&lt;10,ROUND(H4,2),ROUND(H4,2)))</f>
        <v>0.625</v>
      </c>
      <c r="T4">
        <f t="shared" ref="T4:T47" si="5">IF(I4&lt;1,ROUND(I4,3),IF(I4&lt;10,ROUND(I4,2),ROUND(I4,2)))</f>
        <v>0.53400000000000003</v>
      </c>
      <c r="U4">
        <f t="shared" ref="U4:U47" si="6">IF(J4&lt;1,ROUND(J4,3),IF(J4&lt;10,ROUND(J4,2),ROUND(J4,2)))</f>
        <v>0.53700000000000003</v>
      </c>
      <c r="V4">
        <f t="shared" ref="V4:V47" si="7">IF(K4&lt;1,ROUND(K4,3),IF(K4&lt;10,ROUND(K4,2),ROUND(K4,2)))</f>
        <v>0.49199999999999999</v>
      </c>
      <c r="W4">
        <f t="shared" ref="W4:W47" si="8">IF(L4&lt;1,ROUND(L4,3),IF(L4&lt;10,ROUND(L4,2),ROUND(L4,2)))</f>
        <v>0.49399999999999999</v>
      </c>
      <c r="X4">
        <f t="shared" ref="X4:X47" si="9">IF(M4&lt;1,ROUND(M4,3),IF(M4&lt;10,ROUND(M4,2),ROUND(M4,2)))</f>
        <v>0.58199999999999996</v>
      </c>
      <c r="Y4">
        <f t="shared" ref="Y4:Y47" si="10">IF(N4&lt;1,ROUND(N4,3),IF(N4&lt;10,ROUND(N4,2),ROUND(N4,2)))</f>
        <v>0.58499999999999996</v>
      </c>
      <c r="AA4" t="s">
        <v>38</v>
      </c>
      <c r="AB4" t="s">
        <v>39</v>
      </c>
      <c r="AC4" t="s">
        <v>40</v>
      </c>
      <c r="AD4" t="s">
        <v>41</v>
      </c>
      <c r="AE4" t="s">
        <v>42</v>
      </c>
      <c r="AF4" t="s">
        <v>43</v>
      </c>
      <c r="AG4" t="s">
        <v>44</v>
      </c>
      <c r="AH4" t="s">
        <v>45</v>
      </c>
      <c r="AI4" t="s">
        <v>46</v>
      </c>
      <c r="AJ4" t="s">
        <v>47</v>
      </c>
      <c r="AM4" t="str">
        <f t="shared" ref="AM4:AM47" si="11">_xlfn.CONCAT(AL4," &amp; ",C4," &amp; ",D4," &amp; ","[",AA4,", ",AB4,"]"," &amp; ","[",AC4,", ",AD4,"]"," &amp; ","[",AE4,", ",AF4,"]"," &amp; ","[",AG4,", ",AH4,"]"," &amp; ","[",AI4,", ",AJ4,"]"," \\ ")</f>
        <v xml:space="preserve"> &amp; 8 &amp; 42 &amp; [0.628, 0.631] &amp; [0.623, 0.625] &amp; [0.534, 0.537] &amp; [0.492, 0.494] &amp; [0.582, 0.585] \\ </v>
      </c>
    </row>
    <row r="5" spans="2:39" x14ac:dyDescent="0.3">
      <c r="B5" t="s">
        <v>7</v>
      </c>
      <c r="C5">
        <v>9</v>
      </c>
      <c r="D5">
        <v>38</v>
      </c>
      <c r="E5">
        <v>0.21327721836412</v>
      </c>
      <c r="F5">
        <v>0.21447385306445099</v>
      </c>
      <c r="G5">
        <v>0.21316985143562101</v>
      </c>
      <c r="H5">
        <v>0.21416979142152201</v>
      </c>
      <c r="I5">
        <v>0.21282241443267599</v>
      </c>
      <c r="J5">
        <v>0.21392165636378399</v>
      </c>
      <c r="K5">
        <v>0.21338433666989001</v>
      </c>
      <c r="L5">
        <v>0.21450566333011001</v>
      </c>
      <c r="M5">
        <v>0.213473517505119</v>
      </c>
      <c r="N5">
        <v>0.21460755392345299</v>
      </c>
      <c r="P5">
        <f t="shared" si="1"/>
        <v>0.21299999999999999</v>
      </c>
      <c r="Q5">
        <f t="shared" si="2"/>
        <v>0.214</v>
      </c>
      <c r="R5">
        <f t="shared" si="3"/>
        <v>0.21299999999999999</v>
      </c>
      <c r="S5">
        <f t="shared" si="4"/>
        <v>0.214</v>
      </c>
      <c r="T5">
        <f t="shared" si="5"/>
        <v>0.21299999999999999</v>
      </c>
      <c r="U5">
        <f t="shared" si="6"/>
        <v>0.214</v>
      </c>
      <c r="V5">
        <f t="shared" si="7"/>
        <v>0.21299999999999999</v>
      </c>
      <c r="W5">
        <f t="shared" si="8"/>
        <v>0.215</v>
      </c>
      <c r="X5">
        <f t="shared" si="9"/>
        <v>0.21299999999999999</v>
      </c>
      <c r="Y5">
        <f t="shared" si="10"/>
        <v>0.215</v>
      </c>
      <c r="AA5" t="s">
        <v>48</v>
      </c>
      <c r="AB5" t="s">
        <v>49</v>
      </c>
      <c r="AC5" t="s">
        <v>48</v>
      </c>
      <c r="AD5" t="s">
        <v>49</v>
      </c>
      <c r="AE5" t="s">
        <v>48</v>
      </c>
      <c r="AF5" t="s">
        <v>49</v>
      </c>
      <c r="AG5" t="s">
        <v>48</v>
      </c>
      <c r="AH5" t="s">
        <v>50</v>
      </c>
      <c r="AI5" t="s">
        <v>48</v>
      </c>
      <c r="AJ5" t="s">
        <v>50</v>
      </c>
      <c r="AM5" t="str">
        <f t="shared" si="11"/>
        <v xml:space="preserve"> &amp; 9 &amp; 38 &amp; [0.213, 0.214] &amp; [0.213, 0.214] &amp; [0.213, 0.214] &amp; [0.213, 0.215] &amp; [0.213, 0.215] \\ </v>
      </c>
    </row>
    <row r="6" spans="2:39" x14ac:dyDescent="0.3">
      <c r="B6" t="s">
        <v>7</v>
      </c>
      <c r="C6">
        <v>10</v>
      </c>
      <c r="D6">
        <v>34</v>
      </c>
      <c r="E6">
        <v>0.49486964417051998</v>
      </c>
      <c r="F6">
        <v>0.49661035582947999</v>
      </c>
      <c r="G6">
        <v>0.49503485826617499</v>
      </c>
      <c r="H6">
        <v>0.49674638067187898</v>
      </c>
      <c r="I6">
        <v>0.469727858283777</v>
      </c>
      <c r="J6">
        <v>0.47134785600193801</v>
      </c>
      <c r="K6">
        <v>0.46222366684127603</v>
      </c>
      <c r="L6">
        <v>0.464018833158724</v>
      </c>
      <c r="M6">
        <v>0.48767758436696801</v>
      </c>
      <c r="N6">
        <v>0.48934420134731699</v>
      </c>
      <c r="P6">
        <f t="shared" si="1"/>
        <v>0.495</v>
      </c>
      <c r="Q6">
        <f t="shared" si="2"/>
        <v>0.497</v>
      </c>
      <c r="R6">
        <f t="shared" si="3"/>
        <v>0.495</v>
      </c>
      <c r="S6">
        <f t="shared" si="4"/>
        <v>0.497</v>
      </c>
      <c r="T6">
        <f t="shared" si="5"/>
        <v>0.47</v>
      </c>
      <c r="U6">
        <f t="shared" si="6"/>
        <v>0.47099999999999997</v>
      </c>
      <c r="V6">
        <f t="shared" si="7"/>
        <v>0.46200000000000002</v>
      </c>
      <c r="W6">
        <f t="shared" si="8"/>
        <v>0.46400000000000002</v>
      </c>
      <c r="X6">
        <f t="shared" si="9"/>
        <v>0.48799999999999999</v>
      </c>
      <c r="Y6">
        <f t="shared" si="10"/>
        <v>0.48899999999999999</v>
      </c>
      <c r="AA6" t="s">
        <v>51</v>
      </c>
      <c r="AB6" t="s">
        <v>52</v>
      </c>
      <c r="AC6" t="s">
        <v>51</v>
      </c>
      <c r="AD6" t="s">
        <v>52</v>
      </c>
      <c r="AE6" t="s">
        <v>403</v>
      </c>
      <c r="AF6" t="s">
        <v>53</v>
      </c>
      <c r="AG6" t="s">
        <v>54</v>
      </c>
      <c r="AH6" t="s">
        <v>36</v>
      </c>
      <c r="AI6" t="s">
        <v>55</v>
      </c>
      <c r="AJ6" t="s">
        <v>56</v>
      </c>
      <c r="AM6" t="str">
        <f t="shared" si="11"/>
        <v xml:space="preserve"> &amp; 10 &amp; 34 &amp; [0.495, 0.497] &amp; [0.495, 0.497] &amp; [0.470, 0.471] &amp; [0.462, 0.464] &amp; [0.488, 0.489] \\ </v>
      </c>
    </row>
    <row r="7" spans="2:39" x14ac:dyDescent="0.3">
      <c r="B7" t="s">
        <v>7</v>
      </c>
      <c r="C7">
        <v>11</v>
      </c>
      <c r="D7">
        <v>31</v>
      </c>
      <c r="E7">
        <v>0.74989955183705603</v>
      </c>
      <c r="F7">
        <v>0.75191425347267804</v>
      </c>
      <c r="G7">
        <v>0.74211833023388096</v>
      </c>
      <c r="H7">
        <v>0.74433972286346395</v>
      </c>
      <c r="I7">
        <v>0.62402836272533102</v>
      </c>
      <c r="J7">
        <v>0.62594898240741204</v>
      </c>
      <c r="K7">
        <v>0.477535834058745</v>
      </c>
      <c r="L7">
        <v>0.479863103994352</v>
      </c>
      <c r="M7">
        <v>0.70063449949207302</v>
      </c>
      <c r="N7">
        <v>0.70262532351677598</v>
      </c>
      <c r="P7">
        <f t="shared" si="1"/>
        <v>0.75</v>
      </c>
      <c r="Q7">
        <f t="shared" si="2"/>
        <v>0.752</v>
      </c>
      <c r="R7">
        <f t="shared" si="3"/>
        <v>0.74199999999999999</v>
      </c>
      <c r="S7">
        <f t="shared" si="4"/>
        <v>0.74399999999999999</v>
      </c>
      <c r="T7">
        <f t="shared" si="5"/>
        <v>0.624</v>
      </c>
      <c r="U7">
        <f t="shared" si="6"/>
        <v>0.626</v>
      </c>
      <c r="V7">
        <f t="shared" si="7"/>
        <v>0.47799999999999998</v>
      </c>
      <c r="W7">
        <f t="shared" si="8"/>
        <v>0.48</v>
      </c>
      <c r="X7">
        <f t="shared" si="9"/>
        <v>0.70099999999999996</v>
      </c>
      <c r="Y7">
        <f t="shared" si="10"/>
        <v>0.70299999999999996</v>
      </c>
      <c r="AA7" t="s">
        <v>57</v>
      </c>
      <c r="AB7" t="s">
        <v>58</v>
      </c>
      <c r="AC7" t="s">
        <v>59</v>
      </c>
      <c r="AD7" t="s">
        <v>60</v>
      </c>
      <c r="AE7" t="s">
        <v>61</v>
      </c>
      <c r="AF7" t="s">
        <v>62</v>
      </c>
      <c r="AG7" t="s">
        <v>63</v>
      </c>
      <c r="AH7" t="s">
        <v>64</v>
      </c>
      <c r="AI7" t="s">
        <v>65</v>
      </c>
      <c r="AJ7" t="s">
        <v>66</v>
      </c>
      <c r="AM7" t="str">
        <f t="shared" si="11"/>
        <v xml:space="preserve"> &amp; 11 &amp; 31 &amp; [0.75, 0.752] &amp; [0.742, 0.744] &amp; [0.624, 0.626] &amp; [0.478, 0.48] &amp; [0.701, 0.703] \\ </v>
      </c>
    </row>
    <row r="8" spans="2:39" x14ac:dyDescent="0.3">
      <c r="B8" t="s">
        <v>7</v>
      </c>
      <c r="C8">
        <v>12</v>
      </c>
      <c r="D8">
        <v>29</v>
      </c>
      <c r="E8">
        <v>0.21677234587574801</v>
      </c>
      <c r="F8">
        <v>0.217976680672925</v>
      </c>
      <c r="G8">
        <v>0.214340643830571</v>
      </c>
      <c r="H8">
        <v>0.215625373868544</v>
      </c>
      <c r="I8">
        <v>0.16330699175104901</v>
      </c>
      <c r="J8">
        <v>0.164324158691429</v>
      </c>
      <c r="K8">
        <v>8.6378193676881598E-2</v>
      </c>
      <c r="L8">
        <v>8.7209705482782299E-2</v>
      </c>
      <c r="M8">
        <v>0.18519714283091199</v>
      </c>
      <c r="N8">
        <v>0.186301618231034</v>
      </c>
      <c r="P8">
        <f t="shared" si="1"/>
        <v>0.217</v>
      </c>
      <c r="Q8">
        <f t="shared" si="2"/>
        <v>0.218</v>
      </c>
      <c r="R8">
        <f t="shared" si="3"/>
        <v>0.214</v>
      </c>
      <c r="S8">
        <f t="shared" si="4"/>
        <v>0.216</v>
      </c>
      <c r="T8">
        <f t="shared" si="5"/>
        <v>0.16300000000000001</v>
      </c>
      <c r="U8">
        <f t="shared" si="6"/>
        <v>0.16400000000000001</v>
      </c>
      <c r="V8">
        <f t="shared" si="7"/>
        <v>8.5999999999999993E-2</v>
      </c>
      <c r="W8">
        <f t="shared" si="8"/>
        <v>8.6999999999999994E-2</v>
      </c>
      <c r="X8">
        <f t="shared" si="9"/>
        <v>0.185</v>
      </c>
      <c r="Y8">
        <f t="shared" si="10"/>
        <v>0.186</v>
      </c>
      <c r="AA8" t="s">
        <v>67</v>
      </c>
      <c r="AB8" t="s">
        <v>68</v>
      </c>
      <c r="AC8" t="s">
        <v>49</v>
      </c>
      <c r="AD8" t="s">
        <v>69</v>
      </c>
      <c r="AE8" t="s">
        <v>70</v>
      </c>
      <c r="AF8" t="s">
        <v>71</v>
      </c>
      <c r="AG8" t="s">
        <v>72</v>
      </c>
      <c r="AH8" t="s">
        <v>73</v>
      </c>
      <c r="AI8" t="s">
        <v>74</v>
      </c>
      <c r="AJ8" t="s">
        <v>75</v>
      </c>
      <c r="AM8" t="str">
        <f t="shared" si="11"/>
        <v xml:space="preserve"> &amp; 12 &amp; 29 &amp; [0.217, 0.218] &amp; [0.214, 0.216] &amp; [0.163, 0.164] &amp; [0.086, 0.087] &amp; [0.185, 0.186] \\ </v>
      </c>
    </row>
    <row r="9" spans="2:39" x14ac:dyDescent="0.3">
      <c r="B9" t="s">
        <v>8</v>
      </c>
      <c r="C9">
        <v>6</v>
      </c>
      <c r="D9">
        <v>77</v>
      </c>
      <c r="E9">
        <v>6.2014561595736897</v>
      </c>
      <c r="F9">
        <v>6.2210146368864896</v>
      </c>
      <c r="G9">
        <v>6.0753609491763099</v>
      </c>
      <c r="H9">
        <v>6.09339512225226</v>
      </c>
      <c r="I9">
        <v>5.5457053448378799</v>
      </c>
      <c r="J9">
        <v>5.5636692980192501</v>
      </c>
      <c r="K9">
        <v>4.85380401628497</v>
      </c>
      <c r="L9">
        <v>4.8717224122864504</v>
      </c>
      <c r="M9">
        <v>5.5195393007601696</v>
      </c>
      <c r="N9">
        <v>5.5397724849541197</v>
      </c>
      <c r="P9">
        <f t="shared" si="1"/>
        <v>6.2</v>
      </c>
      <c r="Q9">
        <f t="shared" si="2"/>
        <v>6.22</v>
      </c>
      <c r="R9">
        <f t="shared" si="3"/>
        <v>6.08</v>
      </c>
      <c r="S9">
        <f t="shared" si="4"/>
        <v>6.09</v>
      </c>
      <c r="T9">
        <f t="shared" si="5"/>
        <v>5.55</v>
      </c>
      <c r="U9">
        <f t="shared" si="6"/>
        <v>5.56</v>
      </c>
      <c r="V9">
        <f t="shared" si="7"/>
        <v>4.8499999999999996</v>
      </c>
      <c r="W9">
        <f t="shared" si="8"/>
        <v>4.87</v>
      </c>
      <c r="X9">
        <f t="shared" si="9"/>
        <v>5.52</v>
      </c>
      <c r="Y9">
        <f t="shared" si="10"/>
        <v>5.54</v>
      </c>
      <c r="AA9" t="s">
        <v>404</v>
      </c>
      <c r="AB9" t="s">
        <v>76</v>
      </c>
      <c r="AC9" t="s">
        <v>77</v>
      </c>
      <c r="AD9" t="s">
        <v>78</v>
      </c>
      <c r="AE9" t="s">
        <v>79</v>
      </c>
      <c r="AF9" t="s">
        <v>80</v>
      </c>
      <c r="AG9" t="s">
        <v>81</v>
      </c>
      <c r="AH9" t="s">
        <v>82</v>
      </c>
      <c r="AI9" t="s">
        <v>83</v>
      </c>
      <c r="AJ9" t="s">
        <v>84</v>
      </c>
      <c r="AL9" t="s">
        <v>16</v>
      </c>
      <c r="AM9" t="str">
        <f t="shared" si="11"/>
        <v xml:space="preserve">\hline \multirow{4}{*}{Gunther} &amp; 6 &amp; 77 &amp; [6.20, 6.22] &amp; [6.08, 6.09] &amp; [5.55, 5.56] &amp; [4.85, 4.87] &amp; [5.52, 5.54] \\ </v>
      </c>
    </row>
    <row r="10" spans="2:39" x14ac:dyDescent="0.3">
      <c r="B10" t="s">
        <v>8</v>
      </c>
      <c r="C10">
        <v>7</v>
      </c>
      <c r="D10">
        <v>64</v>
      </c>
      <c r="E10">
        <v>5.6103573223940204</v>
      </c>
      <c r="F10">
        <v>5.6267258918916898</v>
      </c>
      <c r="G10">
        <v>5.4836284384172096</v>
      </c>
      <c r="H10">
        <v>5.5022565173349998</v>
      </c>
      <c r="I10">
        <v>4.7357588533378401</v>
      </c>
      <c r="J10">
        <v>4.75021636790109</v>
      </c>
      <c r="K10">
        <v>3.9810532468616602</v>
      </c>
      <c r="L10">
        <v>3.9966214434038201</v>
      </c>
      <c r="M10">
        <v>4.6255070187801</v>
      </c>
      <c r="N10">
        <v>4.6440883794499799</v>
      </c>
      <c r="P10">
        <f t="shared" si="1"/>
        <v>5.61</v>
      </c>
      <c r="Q10">
        <f t="shared" si="2"/>
        <v>5.63</v>
      </c>
      <c r="R10">
        <f t="shared" si="3"/>
        <v>5.48</v>
      </c>
      <c r="S10">
        <f t="shared" si="4"/>
        <v>5.5</v>
      </c>
      <c r="T10">
        <f t="shared" si="5"/>
        <v>4.74</v>
      </c>
      <c r="U10">
        <f t="shared" si="6"/>
        <v>4.75</v>
      </c>
      <c r="V10">
        <f t="shared" si="7"/>
        <v>3.98</v>
      </c>
      <c r="W10">
        <f t="shared" si="8"/>
        <v>4</v>
      </c>
      <c r="X10">
        <f t="shared" si="9"/>
        <v>4.63</v>
      </c>
      <c r="Y10">
        <f t="shared" si="10"/>
        <v>4.6399999999999997</v>
      </c>
      <c r="AA10" t="s">
        <v>85</v>
      </c>
      <c r="AB10" t="s">
        <v>86</v>
      </c>
      <c r="AC10" t="s">
        <v>87</v>
      </c>
      <c r="AD10" t="s">
        <v>405</v>
      </c>
      <c r="AE10" t="s">
        <v>88</v>
      </c>
      <c r="AF10" t="s">
        <v>89</v>
      </c>
      <c r="AG10" t="s">
        <v>90</v>
      </c>
      <c r="AH10" t="s">
        <v>400</v>
      </c>
      <c r="AI10" t="s">
        <v>91</v>
      </c>
      <c r="AJ10" t="s">
        <v>92</v>
      </c>
      <c r="AM10" t="str">
        <f t="shared" si="11"/>
        <v xml:space="preserve"> &amp; 7 &amp; 64 &amp; [5.61, 5.63] &amp; [5.48, 5.50] &amp; [4.74, 4.75] &amp; [3.98, 4.00] &amp; [4.63, 4.64] \\ </v>
      </c>
    </row>
    <row r="11" spans="2:39" x14ac:dyDescent="0.3">
      <c r="B11" t="s">
        <v>8</v>
      </c>
      <c r="C11">
        <v>8</v>
      </c>
      <c r="D11">
        <v>56</v>
      </c>
      <c r="E11">
        <v>6.1354729476694798</v>
      </c>
      <c r="F11">
        <v>6.1528449470673703</v>
      </c>
      <c r="G11">
        <v>6.0143901636752197</v>
      </c>
      <c r="H11">
        <v>6.0336477124309704</v>
      </c>
      <c r="I11">
        <v>5.2832536003328903</v>
      </c>
      <c r="J11">
        <v>5.3002476386051596</v>
      </c>
      <c r="K11">
        <v>4.7013194902992499</v>
      </c>
      <c r="L11">
        <v>4.7188555974200499</v>
      </c>
      <c r="M11">
        <v>5.1829966729473496</v>
      </c>
      <c r="N11">
        <v>5.1993360704154803</v>
      </c>
      <c r="P11">
        <f t="shared" si="1"/>
        <v>6.14</v>
      </c>
      <c r="Q11">
        <f t="shared" si="2"/>
        <v>6.15</v>
      </c>
      <c r="R11">
        <f t="shared" si="3"/>
        <v>6.01</v>
      </c>
      <c r="S11">
        <f t="shared" si="4"/>
        <v>6.03</v>
      </c>
      <c r="T11">
        <f t="shared" si="5"/>
        <v>5.28</v>
      </c>
      <c r="U11">
        <f t="shared" si="6"/>
        <v>5.3</v>
      </c>
      <c r="V11">
        <f t="shared" si="7"/>
        <v>4.7</v>
      </c>
      <c r="W11">
        <f t="shared" si="8"/>
        <v>4.72</v>
      </c>
      <c r="X11">
        <f t="shared" si="9"/>
        <v>5.18</v>
      </c>
      <c r="Y11">
        <f t="shared" si="10"/>
        <v>5.2</v>
      </c>
      <c r="AA11" t="s">
        <v>93</v>
      </c>
      <c r="AB11" t="s">
        <v>94</v>
      </c>
      <c r="AC11" t="s">
        <v>95</v>
      </c>
      <c r="AD11" t="s">
        <v>96</v>
      </c>
      <c r="AE11" t="s">
        <v>97</v>
      </c>
      <c r="AF11" t="s">
        <v>406</v>
      </c>
      <c r="AG11" t="s">
        <v>407</v>
      </c>
      <c r="AH11" t="s">
        <v>98</v>
      </c>
      <c r="AI11" t="s">
        <v>99</v>
      </c>
      <c r="AJ11" t="s">
        <v>408</v>
      </c>
      <c r="AM11" t="str">
        <f t="shared" si="11"/>
        <v xml:space="preserve"> &amp; 8 &amp; 56 &amp; [6.14, 6.15] &amp; [6.01, 6.03] &amp; [5.28, 5.30] &amp; [4.70, 4.72] &amp; [5.18, 5.20] \\ </v>
      </c>
    </row>
    <row r="12" spans="2:39" x14ac:dyDescent="0.3">
      <c r="B12" t="s">
        <v>8</v>
      </c>
      <c r="C12">
        <v>9</v>
      </c>
      <c r="D12">
        <v>54</v>
      </c>
      <c r="E12">
        <v>2.2183975542256098</v>
      </c>
      <c r="F12">
        <v>2.22603437559895</v>
      </c>
      <c r="G12">
        <v>2.1833009868982001</v>
      </c>
      <c r="H12">
        <v>2.1903029069071098</v>
      </c>
      <c r="I12">
        <v>1.7401922357342801</v>
      </c>
      <c r="J12">
        <v>1.7466385607258901</v>
      </c>
      <c r="K12">
        <v>1.32480348170643</v>
      </c>
      <c r="L12">
        <v>1.3315800270655</v>
      </c>
      <c r="M12">
        <v>1.9913944831122701</v>
      </c>
      <c r="N12">
        <v>1.9982710036133999</v>
      </c>
      <c r="P12">
        <f t="shared" si="1"/>
        <v>2.2200000000000002</v>
      </c>
      <c r="Q12">
        <f t="shared" si="2"/>
        <v>2.23</v>
      </c>
      <c r="R12">
        <f t="shared" si="3"/>
        <v>2.1800000000000002</v>
      </c>
      <c r="S12">
        <f t="shared" si="4"/>
        <v>2.19</v>
      </c>
      <c r="T12">
        <f t="shared" si="5"/>
        <v>1.74</v>
      </c>
      <c r="U12">
        <f t="shared" si="6"/>
        <v>1.75</v>
      </c>
      <c r="V12">
        <f t="shared" si="7"/>
        <v>1.32</v>
      </c>
      <c r="W12">
        <f t="shared" si="8"/>
        <v>1.33</v>
      </c>
      <c r="X12">
        <f t="shared" si="9"/>
        <v>1.99</v>
      </c>
      <c r="Y12">
        <f t="shared" si="10"/>
        <v>2</v>
      </c>
      <c r="AA12" t="s">
        <v>100</v>
      </c>
      <c r="AB12" t="s">
        <v>101</v>
      </c>
      <c r="AC12" t="s">
        <v>102</v>
      </c>
      <c r="AD12" t="s">
        <v>103</v>
      </c>
      <c r="AE12" t="s">
        <v>104</v>
      </c>
      <c r="AF12" t="s">
        <v>105</v>
      </c>
      <c r="AG12" t="s">
        <v>106</v>
      </c>
      <c r="AH12" t="s">
        <v>107</v>
      </c>
      <c r="AI12" t="s">
        <v>108</v>
      </c>
      <c r="AJ12" t="s">
        <v>401</v>
      </c>
      <c r="AM12" t="str">
        <f t="shared" si="11"/>
        <v xml:space="preserve"> &amp; 9 &amp; 54 &amp; [2.22, 2.23] &amp; [2.18, 2.19] &amp; [1.74, 1.75] &amp; [1.32, 1.33] &amp; [1.99, 2.00] \\ </v>
      </c>
    </row>
    <row r="13" spans="2:39" x14ac:dyDescent="0.3">
      <c r="B13" t="s">
        <v>9</v>
      </c>
      <c r="C13">
        <v>3</v>
      </c>
      <c r="D13">
        <v>4659</v>
      </c>
      <c r="E13">
        <v>70.860958595902602</v>
      </c>
      <c r="F13">
        <v>71.217974147460197</v>
      </c>
      <c r="G13">
        <v>67.101448272692807</v>
      </c>
      <c r="H13">
        <v>67.397747441592898</v>
      </c>
      <c r="I13">
        <v>65.293114246593106</v>
      </c>
      <c r="J13">
        <v>65.633337539121101</v>
      </c>
      <c r="K13">
        <v>44.774596034553703</v>
      </c>
      <c r="L13">
        <v>45.038782536874898</v>
      </c>
      <c r="M13">
        <v>53.9634710364383</v>
      </c>
      <c r="N13">
        <v>54.253594320704501</v>
      </c>
      <c r="P13">
        <f t="shared" si="1"/>
        <v>70.86</v>
      </c>
      <c r="Q13">
        <f t="shared" si="2"/>
        <v>71.22</v>
      </c>
      <c r="R13">
        <f t="shared" si="3"/>
        <v>67.099999999999994</v>
      </c>
      <c r="S13">
        <f t="shared" si="4"/>
        <v>67.400000000000006</v>
      </c>
      <c r="T13">
        <f t="shared" si="5"/>
        <v>65.290000000000006</v>
      </c>
      <c r="U13">
        <f t="shared" si="6"/>
        <v>65.63</v>
      </c>
      <c r="V13">
        <f t="shared" si="7"/>
        <v>44.77</v>
      </c>
      <c r="W13">
        <f t="shared" si="8"/>
        <v>45.04</v>
      </c>
      <c r="X13">
        <f t="shared" si="9"/>
        <v>53.96</v>
      </c>
      <c r="Y13">
        <f t="shared" si="10"/>
        <v>54.25</v>
      </c>
      <c r="AA13" t="s">
        <v>109</v>
      </c>
      <c r="AB13" t="s">
        <v>110</v>
      </c>
      <c r="AC13" t="s">
        <v>409</v>
      </c>
      <c r="AD13" t="s">
        <v>410</v>
      </c>
      <c r="AE13" t="s">
        <v>111</v>
      </c>
      <c r="AF13" t="s">
        <v>112</v>
      </c>
      <c r="AG13" t="s">
        <v>113</v>
      </c>
      <c r="AH13" t="s">
        <v>114</v>
      </c>
      <c r="AI13" t="s">
        <v>115</v>
      </c>
      <c r="AJ13" t="s">
        <v>116</v>
      </c>
      <c r="AL13" t="s">
        <v>17</v>
      </c>
      <c r="AM13" t="str">
        <f t="shared" si="11"/>
        <v xml:space="preserve">\hline \multirow{8}{*}{Hahn} &amp; 3 &amp; 4659 &amp; [70.86, 71.22] &amp; [67.10, 67.40] &amp; [65.29, 65.63] &amp; [44.77, 45.04] &amp; [53.96, 54.25] \\ </v>
      </c>
    </row>
    <row r="14" spans="2:39" x14ac:dyDescent="0.3">
      <c r="B14" t="s">
        <v>9</v>
      </c>
      <c r="C14">
        <v>4</v>
      </c>
      <c r="D14">
        <v>3566</v>
      </c>
      <c r="E14">
        <v>63.479652310006898</v>
      </c>
      <c r="F14">
        <v>63.679449990878098</v>
      </c>
      <c r="G14">
        <v>62.792760920366099</v>
      </c>
      <c r="H14">
        <v>62.994032293919602</v>
      </c>
      <c r="I14">
        <v>57.645317584132002</v>
      </c>
      <c r="J14">
        <v>57.870261176930001</v>
      </c>
      <c r="K14">
        <v>49.023252421206003</v>
      </c>
      <c r="L14">
        <v>49.202581725135502</v>
      </c>
      <c r="M14">
        <v>59.200313920529901</v>
      </c>
      <c r="N14">
        <v>59.409680994724297</v>
      </c>
      <c r="P14">
        <f t="shared" si="1"/>
        <v>63.48</v>
      </c>
      <c r="Q14">
        <f t="shared" si="2"/>
        <v>63.68</v>
      </c>
      <c r="R14">
        <f t="shared" si="3"/>
        <v>62.79</v>
      </c>
      <c r="S14">
        <f t="shared" si="4"/>
        <v>62.99</v>
      </c>
      <c r="T14">
        <f t="shared" si="5"/>
        <v>57.65</v>
      </c>
      <c r="U14">
        <f t="shared" si="6"/>
        <v>57.87</v>
      </c>
      <c r="V14">
        <f t="shared" si="7"/>
        <v>49.02</v>
      </c>
      <c r="W14">
        <f t="shared" si="8"/>
        <v>49.2</v>
      </c>
      <c r="X14">
        <f t="shared" si="9"/>
        <v>59.2</v>
      </c>
      <c r="Y14">
        <f t="shared" si="10"/>
        <v>59.41</v>
      </c>
      <c r="AA14" t="s">
        <v>117</v>
      </c>
      <c r="AB14" t="s">
        <v>118</v>
      </c>
      <c r="AC14" t="s">
        <v>119</v>
      </c>
      <c r="AD14" t="s">
        <v>120</v>
      </c>
      <c r="AE14" t="s">
        <v>121</v>
      </c>
      <c r="AF14" t="s">
        <v>122</v>
      </c>
      <c r="AG14" t="s">
        <v>123</v>
      </c>
      <c r="AH14" t="s">
        <v>411</v>
      </c>
      <c r="AI14" t="s">
        <v>412</v>
      </c>
      <c r="AJ14" t="s">
        <v>124</v>
      </c>
      <c r="AM14" t="str">
        <f t="shared" si="11"/>
        <v xml:space="preserve"> &amp; 4 &amp; 3566 &amp; [63.48, 63.68] &amp; [62.79, 62.99] &amp; [57.65, 57.87] &amp; [49.02, 49.20] &amp; [59.20, 59.41] \\ </v>
      </c>
    </row>
    <row r="15" spans="2:39" x14ac:dyDescent="0.3">
      <c r="B15" t="s">
        <v>9</v>
      </c>
      <c r="C15">
        <v>5</v>
      </c>
      <c r="D15">
        <v>2744</v>
      </c>
      <c r="E15">
        <v>77.066507977500905</v>
      </c>
      <c r="F15">
        <v>77.309835355832504</v>
      </c>
      <c r="G15">
        <v>76.141182657026803</v>
      </c>
      <c r="H15">
        <v>76.372414064284698</v>
      </c>
      <c r="I15">
        <v>71.514327106796898</v>
      </c>
      <c r="J15">
        <v>71.724170083285799</v>
      </c>
      <c r="K15">
        <v>60.847511734911897</v>
      </c>
      <c r="L15">
        <v>61.0433851756572</v>
      </c>
      <c r="M15">
        <v>73.022159609375507</v>
      </c>
      <c r="N15">
        <v>73.223865814353402</v>
      </c>
      <c r="P15">
        <f t="shared" si="1"/>
        <v>77.069999999999993</v>
      </c>
      <c r="Q15">
        <f t="shared" si="2"/>
        <v>77.31</v>
      </c>
      <c r="R15">
        <f t="shared" si="3"/>
        <v>76.14</v>
      </c>
      <c r="S15">
        <f t="shared" si="4"/>
        <v>76.37</v>
      </c>
      <c r="T15">
        <f t="shared" si="5"/>
        <v>71.510000000000005</v>
      </c>
      <c r="U15">
        <f t="shared" si="6"/>
        <v>71.72</v>
      </c>
      <c r="V15">
        <f t="shared" si="7"/>
        <v>60.85</v>
      </c>
      <c r="W15">
        <f t="shared" si="8"/>
        <v>61.04</v>
      </c>
      <c r="X15">
        <f t="shared" si="9"/>
        <v>73.02</v>
      </c>
      <c r="Y15">
        <f t="shared" si="10"/>
        <v>73.22</v>
      </c>
      <c r="AA15" t="s">
        <v>125</v>
      </c>
      <c r="AB15" t="s">
        <v>126</v>
      </c>
      <c r="AC15" t="s">
        <v>127</v>
      </c>
      <c r="AD15" t="s">
        <v>128</v>
      </c>
      <c r="AE15" t="s">
        <v>129</v>
      </c>
      <c r="AF15" t="s">
        <v>130</v>
      </c>
      <c r="AG15" t="s">
        <v>131</v>
      </c>
      <c r="AH15" t="s">
        <v>132</v>
      </c>
      <c r="AI15" t="s">
        <v>133</v>
      </c>
      <c r="AJ15" t="s">
        <v>134</v>
      </c>
      <c r="AM15" t="str">
        <f t="shared" si="11"/>
        <v xml:space="preserve"> &amp; 5 &amp; 2744 &amp; [77.07, 77.31] &amp; [76.14, 76.37] &amp; [71.51, 71.72] &amp; [60.85, 61.04] &amp; [73.02, 73.22] \\ </v>
      </c>
    </row>
    <row r="16" spans="2:39" x14ac:dyDescent="0.3">
      <c r="B16" t="s">
        <v>9</v>
      </c>
      <c r="C16">
        <v>6</v>
      </c>
      <c r="D16">
        <v>2341</v>
      </c>
      <c r="E16">
        <v>132.441402607958</v>
      </c>
      <c r="F16">
        <v>132.787173725375</v>
      </c>
      <c r="G16">
        <v>128.45845115890901</v>
      </c>
      <c r="H16">
        <v>128.779143595189</v>
      </c>
      <c r="I16">
        <v>126.087901719549</v>
      </c>
      <c r="J16">
        <v>126.402975635823</v>
      </c>
      <c r="K16">
        <v>64.439545766952804</v>
      </c>
      <c r="L16">
        <v>64.708247728982201</v>
      </c>
      <c r="M16">
        <v>91.359677393771804</v>
      </c>
      <c r="N16">
        <v>91.687645318092606</v>
      </c>
      <c r="P16">
        <f t="shared" si="1"/>
        <v>132.44</v>
      </c>
      <c r="Q16">
        <f t="shared" si="2"/>
        <v>132.79</v>
      </c>
      <c r="R16">
        <f t="shared" si="3"/>
        <v>128.46</v>
      </c>
      <c r="S16">
        <f t="shared" si="4"/>
        <v>128.78</v>
      </c>
      <c r="T16">
        <f t="shared" si="5"/>
        <v>126.09</v>
      </c>
      <c r="U16">
        <f t="shared" si="6"/>
        <v>126.4</v>
      </c>
      <c r="V16">
        <f t="shared" si="7"/>
        <v>64.44</v>
      </c>
      <c r="W16">
        <f t="shared" si="8"/>
        <v>64.709999999999994</v>
      </c>
      <c r="X16">
        <f t="shared" si="9"/>
        <v>91.36</v>
      </c>
      <c r="Y16">
        <f t="shared" si="10"/>
        <v>91.69</v>
      </c>
      <c r="AA16" t="s">
        <v>135</v>
      </c>
      <c r="AB16" t="s">
        <v>136</v>
      </c>
      <c r="AC16" t="s">
        <v>137</v>
      </c>
      <c r="AD16" t="s">
        <v>138</v>
      </c>
      <c r="AE16" t="s">
        <v>139</v>
      </c>
      <c r="AF16" t="s">
        <v>140</v>
      </c>
      <c r="AG16" t="s">
        <v>141</v>
      </c>
      <c r="AH16" t="s">
        <v>142</v>
      </c>
      <c r="AI16" t="s">
        <v>143</v>
      </c>
      <c r="AJ16" t="s">
        <v>144</v>
      </c>
      <c r="AM16" t="str">
        <f t="shared" si="11"/>
        <v xml:space="preserve"> &amp; 6 &amp; 2341 &amp; [132.44, 132.79] &amp; [128.46, 128.78] &amp; [126.09, 126.4] &amp; [64.44, 64.71] &amp; [91.36, 91.69] \\ </v>
      </c>
    </row>
    <row r="17" spans="2:39" x14ac:dyDescent="0.3">
      <c r="B17" t="s">
        <v>9</v>
      </c>
      <c r="C17">
        <v>7</v>
      </c>
      <c r="D17">
        <v>2123</v>
      </c>
      <c r="E17">
        <v>102.987501421044</v>
      </c>
      <c r="F17">
        <v>103.272054281435</v>
      </c>
      <c r="G17">
        <v>99.080679121950297</v>
      </c>
      <c r="H17">
        <v>99.397396287885798</v>
      </c>
      <c r="I17">
        <v>89.769340987562899</v>
      </c>
      <c r="J17">
        <v>90.097367111610595</v>
      </c>
      <c r="K17">
        <v>26.012520817484901</v>
      </c>
      <c r="L17">
        <v>26.267257554608101</v>
      </c>
      <c r="M17">
        <v>70.422138317589699</v>
      </c>
      <c r="N17">
        <v>70.734826089189994</v>
      </c>
      <c r="P17">
        <f t="shared" si="1"/>
        <v>102.99</v>
      </c>
      <c r="Q17">
        <f t="shared" si="2"/>
        <v>103.27</v>
      </c>
      <c r="R17">
        <f t="shared" si="3"/>
        <v>99.08</v>
      </c>
      <c r="S17">
        <f t="shared" si="4"/>
        <v>99.4</v>
      </c>
      <c r="T17">
        <f t="shared" si="5"/>
        <v>89.77</v>
      </c>
      <c r="U17">
        <f t="shared" si="6"/>
        <v>90.1</v>
      </c>
      <c r="V17">
        <f t="shared" si="7"/>
        <v>26.01</v>
      </c>
      <c r="W17">
        <f t="shared" si="8"/>
        <v>26.27</v>
      </c>
      <c r="X17">
        <f t="shared" si="9"/>
        <v>70.42</v>
      </c>
      <c r="Y17">
        <f t="shared" si="10"/>
        <v>70.73</v>
      </c>
      <c r="AA17" t="s">
        <v>145</v>
      </c>
      <c r="AB17" t="s">
        <v>146</v>
      </c>
      <c r="AC17" t="s">
        <v>147</v>
      </c>
      <c r="AD17" t="s">
        <v>413</v>
      </c>
      <c r="AE17" t="s">
        <v>148</v>
      </c>
      <c r="AF17" t="s">
        <v>414</v>
      </c>
      <c r="AG17" t="s">
        <v>149</v>
      </c>
      <c r="AH17" t="s">
        <v>150</v>
      </c>
      <c r="AI17" t="s">
        <v>151</v>
      </c>
      <c r="AJ17" t="s">
        <v>152</v>
      </c>
      <c r="AM17" t="str">
        <f t="shared" si="11"/>
        <v xml:space="preserve"> &amp; 7 &amp; 2123 &amp; [102.99, 103.27] &amp; [99.08, 99.40] &amp; [89.77, 90.10] &amp; [26.01, 26.27] &amp; [70.42, 70.73] \\ </v>
      </c>
    </row>
    <row r="18" spans="2:39" x14ac:dyDescent="0.3">
      <c r="B18" t="s">
        <v>9</v>
      </c>
      <c r="C18">
        <v>8</v>
      </c>
      <c r="D18">
        <v>1827</v>
      </c>
      <c r="E18">
        <v>59.6194298036974</v>
      </c>
      <c r="F18">
        <v>59.795948378120798</v>
      </c>
      <c r="G18">
        <v>58.903324089597596</v>
      </c>
      <c r="H18">
        <v>59.085498910402301</v>
      </c>
      <c r="I18">
        <v>50.654074347494202</v>
      </c>
      <c r="J18">
        <v>50.798612490112703</v>
      </c>
      <c r="K18">
        <v>43.953232938939102</v>
      </c>
      <c r="L18">
        <v>44.106600335397196</v>
      </c>
      <c r="M18">
        <v>56.003138581376298</v>
      </c>
      <c r="N18">
        <v>56.173496775766502</v>
      </c>
      <c r="P18">
        <f t="shared" si="1"/>
        <v>59.62</v>
      </c>
      <c r="Q18">
        <f t="shared" si="2"/>
        <v>59.8</v>
      </c>
      <c r="R18">
        <f t="shared" si="3"/>
        <v>58.9</v>
      </c>
      <c r="S18">
        <f t="shared" si="4"/>
        <v>59.09</v>
      </c>
      <c r="T18">
        <f t="shared" si="5"/>
        <v>50.65</v>
      </c>
      <c r="U18">
        <f t="shared" si="6"/>
        <v>50.8</v>
      </c>
      <c r="V18">
        <f t="shared" si="7"/>
        <v>43.95</v>
      </c>
      <c r="W18">
        <f t="shared" si="8"/>
        <v>44.11</v>
      </c>
      <c r="X18">
        <f t="shared" si="9"/>
        <v>56</v>
      </c>
      <c r="Y18">
        <f t="shared" si="10"/>
        <v>56.17</v>
      </c>
      <c r="AA18" t="s">
        <v>153</v>
      </c>
      <c r="AB18" t="s">
        <v>154</v>
      </c>
      <c r="AC18" t="s">
        <v>155</v>
      </c>
      <c r="AD18" t="s">
        <v>156</v>
      </c>
      <c r="AE18" t="s">
        <v>157</v>
      </c>
      <c r="AF18" t="s">
        <v>158</v>
      </c>
      <c r="AG18" t="s">
        <v>159</v>
      </c>
      <c r="AH18" t="s">
        <v>160</v>
      </c>
      <c r="AI18" t="s">
        <v>415</v>
      </c>
      <c r="AJ18" t="s">
        <v>161</v>
      </c>
      <c r="AM18" t="str">
        <f t="shared" si="11"/>
        <v xml:space="preserve"> &amp; 8 &amp; 1827 &amp; [59.62, 59.8] &amp; [58.9, 59.09] &amp; [50.65, 50.8] &amp; [43.95, 44.11] &amp; [56.00, 56.17] \\ </v>
      </c>
    </row>
    <row r="19" spans="2:39" x14ac:dyDescent="0.3">
      <c r="B19" t="s">
        <v>9</v>
      </c>
      <c r="C19">
        <v>9</v>
      </c>
      <c r="D19">
        <v>1665</v>
      </c>
      <c r="E19">
        <v>47.534925730978799</v>
      </c>
      <c r="F19">
        <v>47.699710340449698</v>
      </c>
      <c r="G19">
        <v>45.329382024323799</v>
      </c>
      <c r="H19">
        <v>45.486578689961902</v>
      </c>
      <c r="I19">
        <v>38.418280206280897</v>
      </c>
      <c r="J19">
        <v>38.568647293719103</v>
      </c>
      <c r="K19">
        <v>16.9492106710175</v>
      </c>
      <c r="L19">
        <v>17.049355757553901</v>
      </c>
      <c r="M19">
        <v>36.1801222334553</v>
      </c>
      <c r="N19">
        <v>36.313055819642003</v>
      </c>
      <c r="P19">
        <f t="shared" si="1"/>
        <v>47.53</v>
      </c>
      <c r="Q19">
        <f t="shared" si="2"/>
        <v>47.7</v>
      </c>
      <c r="R19">
        <f t="shared" si="3"/>
        <v>45.33</v>
      </c>
      <c r="S19">
        <f t="shared" si="4"/>
        <v>45.49</v>
      </c>
      <c r="T19">
        <f t="shared" si="5"/>
        <v>38.42</v>
      </c>
      <c r="U19">
        <f t="shared" si="6"/>
        <v>38.57</v>
      </c>
      <c r="V19">
        <f t="shared" si="7"/>
        <v>16.95</v>
      </c>
      <c r="W19">
        <f t="shared" si="8"/>
        <v>17.05</v>
      </c>
      <c r="X19">
        <f t="shared" si="9"/>
        <v>36.18</v>
      </c>
      <c r="Y19">
        <f t="shared" si="10"/>
        <v>36.31</v>
      </c>
      <c r="AA19" t="s">
        <v>162</v>
      </c>
      <c r="AB19" t="s">
        <v>163</v>
      </c>
      <c r="AC19" t="s">
        <v>164</v>
      </c>
      <c r="AD19" t="s">
        <v>165</v>
      </c>
      <c r="AE19" t="s">
        <v>166</v>
      </c>
      <c r="AF19" t="s">
        <v>167</v>
      </c>
      <c r="AG19" t="s">
        <v>168</v>
      </c>
      <c r="AH19" t="s">
        <v>169</v>
      </c>
      <c r="AI19" t="s">
        <v>170</v>
      </c>
      <c r="AJ19" t="s">
        <v>171</v>
      </c>
      <c r="AM19" t="str">
        <f t="shared" si="11"/>
        <v xml:space="preserve"> &amp; 9 &amp; 1665 &amp; [47.53, 47.7] &amp; [45.33, 45.49] &amp; [38.42, 38.57] &amp; [16.95, 17.05] &amp; [36.18, 36.31] \\ </v>
      </c>
    </row>
    <row r="20" spans="2:39" x14ac:dyDescent="0.3">
      <c r="B20" t="s">
        <v>9</v>
      </c>
      <c r="C20">
        <v>10</v>
      </c>
      <c r="D20">
        <v>1588</v>
      </c>
      <c r="E20">
        <v>59.179273091570202</v>
      </c>
      <c r="F20">
        <v>59.439922979858402</v>
      </c>
      <c r="G20">
        <v>55.669775140028698</v>
      </c>
      <c r="H20">
        <v>55.893825567935899</v>
      </c>
      <c r="I20">
        <v>42.149373236301798</v>
      </c>
      <c r="J20">
        <v>42.395883549412503</v>
      </c>
      <c r="K20">
        <v>7.2635691958231297</v>
      </c>
      <c r="L20">
        <v>7.3355018142778698</v>
      </c>
      <c r="M20">
        <v>34.544942551694398</v>
      </c>
      <c r="N20">
        <v>34.726164234019897</v>
      </c>
      <c r="P20">
        <f t="shared" si="1"/>
        <v>59.18</v>
      </c>
      <c r="Q20">
        <f t="shared" si="2"/>
        <v>59.44</v>
      </c>
      <c r="R20">
        <f t="shared" si="3"/>
        <v>55.67</v>
      </c>
      <c r="S20">
        <f t="shared" si="4"/>
        <v>55.89</v>
      </c>
      <c r="T20">
        <f t="shared" si="5"/>
        <v>42.15</v>
      </c>
      <c r="U20">
        <f t="shared" si="6"/>
        <v>42.4</v>
      </c>
      <c r="V20">
        <f t="shared" si="7"/>
        <v>7.26</v>
      </c>
      <c r="W20">
        <f t="shared" si="8"/>
        <v>7.34</v>
      </c>
      <c r="X20">
        <f t="shared" si="9"/>
        <v>34.54</v>
      </c>
      <c r="Y20">
        <f t="shared" si="10"/>
        <v>34.729999999999997</v>
      </c>
      <c r="AA20" t="s">
        <v>172</v>
      </c>
      <c r="AB20" t="s">
        <v>173</v>
      </c>
      <c r="AC20" t="s">
        <v>174</v>
      </c>
      <c r="AD20" t="s">
        <v>175</v>
      </c>
      <c r="AE20" t="s">
        <v>176</v>
      </c>
      <c r="AF20" t="s">
        <v>416</v>
      </c>
      <c r="AG20" t="s">
        <v>177</v>
      </c>
      <c r="AH20" t="s">
        <v>178</v>
      </c>
      <c r="AI20" t="s">
        <v>179</v>
      </c>
      <c r="AJ20" t="s">
        <v>180</v>
      </c>
      <c r="AM20" t="str">
        <f t="shared" si="11"/>
        <v xml:space="preserve"> &amp; 10 &amp; 1588 &amp; [59.18, 59.44] &amp; [55.67, 55.89] &amp; [42.15, 42.40] &amp; [7.26, 7.34] &amp; [34.54, 34.73] \\ </v>
      </c>
    </row>
    <row r="21" spans="2:39" x14ac:dyDescent="0.3">
      <c r="B21" t="s">
        <v>10</v>
      </c>
      <c r="C21">
        <v>3</v>
      </c>
      <c r="D21">
        <v>327</v>
      </c>
      <c r="E21">
        <v>11.052410118208501</v>
      </c>
      <c r="F21">
        <v>11.0887613103629</v>
      </c>
      <c r="G21">
        <v>10.5056742085346</v>
      </c>
      <c r="H21">
        <v>10.5457804343225</v>
      </c>
      <c r="I21">
        <v>9.9417692731760106</v>
      </c>
      <c r="J21">
        <v>9.9855428696811295</v>
      </c>
      <c r="K21">
        <v>6.19963920272646</v>
      </c>
      <c r="L21">
        <v>6.2418964070296399</v>
      </c>
      <c r="M21">
        <v>9.08394598715042</v>
      </c>
      <c r="N21">
        <v>9.1251113009851696</v>
      </c>
      <c r="P21">
        <f t="shared" si="1"/>
        <v>11.05</v>
      </c>
      <c r="Q21">
        <f t="shared" si="2"/>
        <v>11.09</v>
      </c>
      <c r="R21">
        <f t="shared" si="3"/>
        <v>10.51</v>
      </c>
      <c r="S21">
        <f t="shared" si="4"/>
        <v>10.55</v>
      </c>
      <c r="T21">
        <f t="shared" si="5"/>
        <v>9.94</v>
      </c>
      <c r="U21">
        <f t="shared" si="6"/>
        <v>9.99</v>
      </c>
      <c r="V21">
        <f t="shared" si="7"/>
        <v>6.2</v>
      </c>
      <c r="W21">
        <f t="shared" si="8"/>
        <v>6.24</v>
      </c>
      <c r="X21">
        <f t="shared" si="9"/>
        <v>9.08</v>
      </c>
      <c r="Y21">
        <f t="shared" si="10"/>
        <v>9.1300000000000008</v>
      </c>
      <c r="AA21" t="s">
        <v>181</v>
      </c>
      <c r="AB21" t="s">
        <v>182</v>
      </c>
      <c r="AC21" t="s">
        <v>183</v>
      </c>
      <c r="AD21" t="s">
        <v>184</v>
      </c>
      <c r="AE21" t="s">
        <v>185</v>
      </c>
      <c r="AF21" t="s">
        <v>186</v>
      </c>
      <c r="AG21" t="s">
        <v>404</v>
      </c>
      <c r="AH21" t="s">
        <v>187</v>
      </c>
      <c r="AI21" t="s">
        <v>188</v>
      </c>
      <c r="AJ21" t="s">
        <v>189</v>
      </c>
      <c r="AL21" t="s">
        <v>18</v>
      </c>
      <c r="AM21" t="str">
        <f t="shared" si="11"/>
        <v xml:space="preserve">\hline \multirow{6}{*}{Heskia} &amp; 3 &amp; 327 &amp; [11.05, 11.09] &amp; [10.51, 10.55] &amp; [9.94, 9.99] &amp; [6.20, 6.24] &amp; [9.08, 9.13] \\ </v>
      </c>
    </row>
    <row r="22" spans="2:39" x14ac:dyDescent="0.3">
      <c r="B22" t="s">
        <v>10</v>
      </c>
      <c r="C22">
        <v>4</v>
      </c>
      <c r="D22">
        <v>246</v>
      </c>
      <c r="E22">
        <v>12.397281645205499</v>
      </c>
      <c r="F22">
        <v>12.434961926223</v>
      </c>
      <c r="G22">
        <v>11.9237452164339</v>
      </c>
      <c r="H22">
        <v>11.9659469147136</v>
      </c>
      <c r="I22">
        <v>11.394134494213301</v>
      </c>
      <c r="J22">
        <v>11.435318398348601</v>
      </c>
      <c r="K22">
        <v>7.6652612377037803</v>
      </c>
      <c r="L22">
        <v>7.7056220143287399</v>
      </c>
      <c r="M22">
        <v>10.8278862145481</v>
      </c>
      <c r="N22">
        <v>10.869540565112899</v>
      </c>
      <c r="P22">
        <f t="shared" si="1"/>
        <v>12.4</v>
      </c>
      <c r="Q22">
        <f t="shared" si="2"/>
        <v>12.43</v>
      </c>
      <c r="R22">
        <f t="shared" si="3"/>
        <v>11.92</v>
      </c>
      <c r="S22">
        <f t="shared" si="4"/>
        <v>11.97</v>
      </c>
      <c r="T22">
        <f t="shared" si="5"/>
        <v>11.39</v>
      </c>
      <c r="U22">
        <f t="shared" si="6"/>
        <v>11.44</v>
      </c>
      <c r="V22">
        <f t="shared" si="7"/>
        <v>7.67</v>
      </c>
      <c r="W22">
        <f t="shared" si="8"/>
        <v>7.71</v>
      </c>
      <c r="X22">
        <f t="shared" si="9"/>
        <v>10.83</v>
      </c>
      <c r="Y22">
        <f t="shared" si="10"/>
        <v>10.87</v>
      </c>
      <c r="AA22" t="s">
        <v>417</v>
      </c>
      <c r="AB22" t="s">
        <v>190</v>
      </c>
      <c r="AC22" t="s">
        <v>191</v>
      </c>
      <c r="AD22" t="s">
        <v>192</v>
      </c>
      <c r="AE22" t="s">
        <v>193</v>
      </c>
      <c r="AF22" t="s">
        <v>194</v>
      </c>
      <c r="AG22" t="s">
        <v>195</v>
      </c>
      <c r="AH22" t="s">
        <v>196</v>
      </c>
      <c r="AI22" t="s">
        <v>197</v>
      </c>
      <c r="AJ22" t="s">
        <v>198</v>
      </c>
      <c r="AM22" t="str">
        <f t="shared" si="11"/>
        <v xml:space="preserve"> &amp; 4 &amp; 246 &amp; [12.40, 12.43] &amp; [11.92, 11.97] &amp; [11.39, 11.44] &amp; [7.67, 7.71] &amp; [10.83, 10.87] \\ </v>
      </c>
    </row>
    <row r="23" spans="2:39" x14ac:dyDescent="0.3">
      <c r="B23" t="s">
        <v>10</v>
      </c>
      <c r="C23">
        <v>5</v>
      </c>
      <c r="D23">
        <v>197</v>
      </c>
      <c r="E23">
        <v>12.6287996334491</v>
      </c>
      <c r="F23">
        <v>12.663943507046801</v>
      </c>
      <c r="G23">
        <v>12.1701364698435</v>
      </c>
      <c r="H23">
        <v>12.210066480976201</v>
      </c>
      <c r="I23">
        <v>11.9702608564548</v>
      </c>
      <c r="J23">
        <v>12.009595011313801</v>
      </c>
      <c r="K23">
        <v>8.3668668820205205</v>
      </c>
      <c r="L23">
        <v>8.4041051504998006</v>
      </c>
      <c r="M23">
        <v>11.1531740266177</v>
      </c>
      <c r="N23">
        <v>11.1959930920264</v>
      </c>
      <c r="P23">
        <f t="shared" si="1"/>
        <v>12.63</v>
      </c>
      <c r="Q23">
        <f t="shared" si="2"/>
        <v>12.66</v>
      </c>
      <c r="R23">
        <f t="shared" si="3"/>
        <v>12.17</v>
      </c>
      <c r="S23">
        <f t="shared" si="4"/>
        <v>12.21</v>
      </c>
      <c r="T23">
        <f t="shared" si="5"/>
        <v>11.97</v>
      </c>
      <c r="U23">
        <f t="shared" si="6"/>
        <v>12.01</v>
      </c>
      <c r="V23">
        <f t="shared" si="7"/>
        <v>8.3699999999999992</v>
      </c>
      <c r="W23">
        <f t="shared" si="8"/>
        <v>8.4</v>
      </c>
      <c r="X23">
        <f t="shared" si="9"/>
        <v>11.15</v>
      </c>
      <c r="Y23">
        <f t="shared" si="10"/>
        <v>11.2</v>
      </c>
      <c r="AA23" t="s">
        <v>199</v>
      </c>
      <c r="AB23" t="s">
        <v>200</v>
      </c>
      <c r="AC23" t="s">
        <v>201</v>
      </c>
      <c r="AD23" t="s">
        <v>202</v>
      </c>
      <c r="AE23" t="s">
        <v>192</v>
      </c>
      <c r="AF23" t="s">
        <v>203</v>
      </c>
      <c r="AG23" t="s">
        <v>204</v>
      </c>
      <c r="AH23" t="s">
        <v>418</v>
      </c>
      <c r="AI23" t="s">
        <v>205</v>
      </c>
      <c r="AJ23" t="s">
        <v>206</v>
      </c>
      <c r="AM23" t="str">
        <f t="shared" si="11"/>
        <v xml:space="preserve"> &amp; 5 &amp; 197 &amp; [12.63, 12.66] &amp; [12.17, 12.21] &amp; [11.97, 12.01] &amp; [8.37, 8.40] &amp; [11.15, 11.2] \\ </v>
      </c>
    </row>
    <row r="24" spans="2:39" x14ac:dyDescent="0.3">
      <c r="B24" t="s">
        <v>10</v>
      </c>
      <c r="C24">
        <v>6</v>
      </c>
      <c r="D24">
        <v>164</v>
      </c>
      <c r="E24">
        <v>13.932408032620801</v>
      </c>
      <c r="F24">
        <v>13.969370328035</v>
      </c>
      <c r="G24">
        <v>13.556766968802</v>
      </c>
      <c r="H24">
        <v>13.5956543426735</v>
      </c>
      <c r="I24">
        <v>12.6536531326346</v>
      </c>
      <c r="J24">
        <v>12.6925346359605</v>
      </c>
      <c r="K24">
        <v>8.9165988347451801</v>
      </c>
      <c r="L24">
        <v>8.9620144985881396</v>
      </c>
      <c r="M24">
        <v>11.789536208530601</v>
      </c>
      <c r="N24">
        <v>11.8303363338423</v>
      </c>
      <c r="P24">
        <f t="shared" si="1"/>
        <v>13.93</v>
      </c>
      <c r="Q24">
        <f t="shared" si="2"/>
        <v>13.97</v>
      </c>
      <c r="R24">
        <f t="shared" si="3"/>
        <v>13.56</v>
      </c>
      <c r="S24">
        <f t="shared" si="4"/>
        <v>13.6</v>
      </c>
      <c r="T24">
        <f t="shared" si="5"/>
        <v>12.65</v>
      </c>
      <c r="U24">
        <f t="shared" si="6"/>
        <v>12.69</v>
      </c>
      <c r="V24">
        <f t="shared" si="7"/>
        <v>8.92</v>
      </c>
      <c r="W24">
        <f t="shared" si="8"/>
        <v>8.9600000000000009</v>
      </c>
      <c r="X24">
        <f t="shared" si="9"/>
        <v>11.79</v>
      </c>
      <c r="Y24">
        <f t="shared" si="10"/>
        <v>11.83</v>
      </c>
      <c r="AA24" t="s">
        <v>207</v>
      </c>
      <c r="AB24" t="s">
        <v>208</v>
      </c>
      <c r="AC24" t="s">
        <v>209</v>
      </c>
      <c r="AD24" t="s">
        <v>419</v>
      </c>
      <c r="AE24" t="s">
        <v>210</v>
      </c>
      <c r="AF24" t="s">
        <v>211</v>
      </c>
      <c r="AG24" t="s">
        <v>212</v>
      </c>
      <c r="AH24" t="s">
        <v>213</v>
      </c>
      <c r="AI24" t="s">
        <v>214</v>
      </c>
      <c r="AJ24" t="s">
        <v>215</v>
      </c>
      <c r="AM24" t="str">
        <f t="shared" si="11"/>
        <v xml:space="preserve"> &amp; 6 &amp; 164 &amp; [13.93, 13.97] &amp; [13.56, 13.60] &amp; [12.65, 12.69] &amp; [8.92, 8.96] &amp; [11.79, 11.83] \\ </v>
      </c>
    </row>
    <row r="25" spans="2:39" x14ac:dyDescent="0.3">
      <c r="B25" t="s">
        <v>10</v>
      </c>
      <c r="C25">
        <v>7</v>
      </c>
      <c r="D25">
        <v>141</v>
      </c>
      <c r="E25">
        <v>14.504342427168201</v>
      </c>
      <c r="F25">
        <v>14.5424765892253</v>
      </c>
      <c r="G25">
        <v>14.4304939444306</v>
      </c>
      <c r="H25">
        <v>14.4609175309793</v>
      </c>
      <c r="I25">
        <v>13.712138506731799</v>
      </c>
      <c r="J25">
        <v>13.7454056254996</v>
      </c>
      <c r="K25">
        <v>10.2426509696124</v>
      </c>
      <c r="L25">
        <v>10.2792918875304</v>
      </c>
      <c r="M25">
        <v>13.372463613960999</v>
      </c>
      <c r="N25">
        <v>13.4077731717533</v>
      </c>
      <c r="P25">
        <f t="shared" si="1"/>
        <v>14.5</v>
      </c>
      <c r="Q25">
        <f t="shared" si="2"/>
        <v>14.54</v>
      </c>
      <c r="R25">
        <f t="shared" si="3"/>
        <v>14.43</v>
      </c>
      <c r="S25">
        <f t="shared" si="4"/>
        <v>14.46</v>
      </c>
      <c r="T25">
        <f t="shared" si="5"/>
        <v>13.71</v>
      </c>
      <c r="U25">
        <f t="shared" si="6"/>
        <v>13.75</v>
      </c>
      <c r="V25">
        <f t="shared" si="7"/>
        <v>10.24</v>
      </c>
      <c r="W25">
        <f t="shared" si="8"/>
        <v>10.28</v>
      </c>
      <c r="X25">
        <f t="shared" si="9"/>
        <v>13.37</v>
      </c>
      <c r="Y25">
        <f t="shared" si="10"/>
        <v>13.41</v>
      </c>
      <c r="AA25" t="s">
        <v>420</v>
      </c>
      <c r="AB25" t="s">
        <v>216</v>
      </c>
      <c r="AC25" t="s">
        <v>217</v>
      </c>
      <c r="AD25" t="s">
        <v>218</v>
      </c>
      <c r="AE25" t="s">
        <v>219</v>
      </c>
      <c r="AF25" t="s">
        <v>220</v>
      </c>
      <c r="AG25" t="s">
        <v>221</v>
      </c>
      <c r="AH25" t="s">
        <v>222</v>
      </c>
      <c r="AI25" t="s">
        <v>223</v>
      </c>
      <c r="AJ25" t="s">
        <v>224</v>
      </c>
      <c r="AM25" t="str">
        <f t="shared" si="11"/>
        <v xml:space="preserve"> &amp; 7 &amp; 141 &amp; [14.50, 14.54] &amp; [14.43, 14.46] &amp; [13.71, 13.75] &amp; [10.24, 10.28] &amp; [13.37, 13.41] \\ </v>
      </c>
    </row>
    <row r="26" spans="2:39" x14ac:dyDescent="0.3">
      <c r="B26" t="s">
        <v>10</v>
      </c>
      <c r="C26">
        <v>8</v>
      </c>
      <c r="D26">
        <v>123</v>
      </c>
      <c r="E26">
        <v>16.452650273758898</v>
      </c>
      <c r="F26">
        <v>16.490771693454199</v>
      </c>
      <c r="G26">
        <v>16.287680752981998</v>
      </c>
      <c r="H26">
        <v>16.328600308964901</v>
      </c>
      <c r="I26">
        <v>15.044359439269799</v>
      </c>
      <c r="J26">
        <v>15.0891922129041</v>
      </c>
      <c r="K26">
        <v>10.2022422977736</v>
      </c>
      <c r="L26">
        <v>10.243286987940699</v>
      </c>
      <c r="M26">
        <v>11.967160043231001</v>
      </c>
      <c r="N26">
        <v>12.006599956769</v>
      </c>
      <c r="P26">
        <f t="shared" si="1"/>
        <v>16.45</v>
      </c>
      <c r="Q26">
        <f t="shared" si="2"/>
        <v>16.489999999999998</v>
      </c>
      <c r="R26">
        <f t="shared" si="3"/>
        <v>16.29</v>
      </c>
      <c r="S26">
        <f t="shared" si="4"/>
        <v>16.329999999999998</v>
      </c>
      <c r="T26">
        <f t="shared" si="5"/>
        <v>15.04</v>
      </c>
      <c r="U26">
        <f t="shared" si="6"/>
        <v>15.09</v>
      </c>
      <c r="V26">
        <f t="shared" si="7"/>
        <v>10.199999999999999</v>
      </c>
      <c r="W26">
        <f t="shared" si="8"/>
        <v>10.24</v>
      </c>
      <c r="X26">
        <f t="shared" si="9"/>
        <v>11.97</v>
      </c>
      <c r="Y26">
        <f t="shared" si="10"/>
        <v>12.01</v>
      </c>
      <c r="AA26" t="s">
        <v>225</v>
      </c>
      <c r="AB26" t="s">
        <v>226</v>
      </c>
      <c r="AC26" t="s">
        <v>227</v>
      </c>
      <c r="AD26" t="s">
        <v>228</v>
      </c>
      <c r="AE26" t="s">
        <v>229</v>
      </c>
      <c r="AF26" t="s">
        <v>230</v>
      </c>
      <c r="AG26" t="s">
        <v>421</v>
      </c>
      <c r="AH26" t="s">
        <v>221</v>
      </c>
      <c r="AI26" t="s">
        <v>192</v>
      </c>
      <c r="AJ26" t="s">
        <v>203</v>
      </c>
      <c r="AM26" t="str">
        <f t="shared" si="11"/>
        <v xml:space="preserve"> &amp; 8 &amp; 123 &amp; [16.45, 16.49] &amp; [16.29, 16.33] &amp; [15.04, 15.09] &amp; [10.20, 10.24] &amp; [11.97, 12.01] \\ </v>
      </c>
    </row>
    <row r="27" spans="2:39" x14ac:dyDescent="0.3">
      <c r="B27" t="s">
        <v>11</v>
      </c>
      <c r="C27">
        <v>8</v>
      </c>
      <c r="D27">
        <v>1743</v>
      </c>
      <c r="E27">
        <v>91.3170863018712</v>
      </c>
      <c r="F27">
        <v>91.586669804323506</v>
      </c>
      <c r="G27">
        <v>90.077046933514296</v>
      </c>
      <c r="H27">
        <v>90.320508780771405</v>
      </c>
      <c r="I27">
        <v>88.539932046122502</v>
      </c>
      <c r="J27">
        <v>88.761136980426102</v>
      </c>
      <c r="K27">
        <v>71.369664007644801</v>
      </c>
      <c r="L27">
        <v>71.596916805363193</v>
      </c>
      <c r="M27">
        <v>81.518202887749595</v>
      </c>
      <c r="N27">
        <v>81.733980502080996</v>
      </c>
      <c r="P27">
        <f t="shared" si="1"/>
        <v>91.32</v>
      </c>
      <c r="Q27">
        <f t="shared" si="2"/>
        <v>91.59</v>
      </c>
      <c r="R27">
        <f t="shared" si="3"/>
        <v>90.08</v>
      </c>
      <c r="S27">
        <f t="shared" si="4"/>
        <v>90.32</v>
      </c>
      <c r="T27">
        <f t="shared" si="5"/>
        <v>88.54</v>
      </c>
      <c r="U27">
        <f t="shared" si="6"/>
        <v>88.76</v>
      </c>
      <c r="V27">
        <f t="shared" si="7"/>
        <v>71.37</v>
      </c>
      <c r="W27">
        <f t="shared" si="8"/>
        <v>71.599999999999994</v>
      </c>
      <c r="X27">
        <f t="shared" si="9"/>
        <v>81.52</v>
      </c>
      <c r="Y27">
        <f t="shared" si="10"/>
        <v>81.73</v>
      </c>
      <c r="AA27" t="s">
        <v>231</v>
      </c>
      <c r="AB27" t="s">
        <v>232</v>
      </c>
      <c r="AC27" t="s">
        <v>233</v>
      </c>
      <c r="AD27" t="s">
        <v>234</v>
      </c>
      <c r="AE27" t="s">
        <v>235</v>
      </c>
      <c r="AF27" t="s">
        <v>236</v>
      </c>
      <c r="AG27" t="s">
        <v>237</v>
      </c>
      <c r="AH27" t="s">
        <v>422</v>
      </c>
      <c r="AI27" t="s">
        <v>238</v>
      </c>
      <c r="AJ27" t="s">
        <v>239</v>
      </c>
      <c r="AL27" t="s">
        <v>19</v>
      </c>
      <c r="AM27" t="str">
        <f t="shared" si="11"/>
        <v xml:space="preserve">\hline \multirow{3}{*}{Lutz1} &amp; 8 &amp; 1743 &amp; [91.32, 91.59] &amp; [90.08, 90.32] &amp; [88.54, 88.76] &amp; [71.37, 71.60] &amp; [81.52, 81.73] \\ </v>
      </c>
    </row>
    <row r="28" spans="2:39" x14ac:dyDescent="0.3">
      <c r="B28" t="s">
        <v>11</v>
      </c>
      <c r="C28">
        <v>9</v>
      </c>
      <c r="D28">
        <v>1595</v>
      </c>
      <c r="E28">
        <v>59.982259136895003</v>
      </c>
      <c r="F28">
        <v>60.177839624166999</v>
      </c>
      <c r="G28">
        <v>58.921030968782603</v>
      </c>
      <c r="H28">
        <v>59.093867391873097</v>
      </c>
      <c r="I28">
        <v>55.495466211274497</v>
      </c>
      <c r="J28">
        <v>55.669276878156502</v>
      </c>
      <c r="K28">
        <v>47.511774729134203</v>
      </c>
      <c r="L28">
        <v>47.680940790865797</v>
      </c>
      <c r="M28">
        <v>53.811175285553603</v>
      </c>
      <c r="N28">
        <v>53.994738612751398</v>
      </c>
      <c r="P28">
        <f t="shared" si="1"/>
        <v>59.98</v>
      </c>
      <c r="Q28">
        <f t="shared" si="2"/>
        <v>60.18</v>
      </c>
      <c r="R28">
        <f t="shared" si="3"/>
        <v>58.92</v>
      </c>
      <c r="S28">
        <f t="shared" si="4"/>
        <v>59.09</v>
      </c>
      <c r="T28">
        <f t="shared" si="5"/>
        <v>55.5</v>
      </c>
      <c r="U28">
        <f t="shared" si="6"/>
        <v>55.67</v>
      </c>
      <c r="V28">
        <f t="shared" si="7"/>
        <v>47.51</v>
      </c>
      <c r="W28">
        <f t="shared" si="8"/>
        <v>47.68</v>
      </c>
      <c r="X28">
        <f t="shared" si="9"/>
        <v>53.81</v>
      </c>
      <c r="Y28">
        <f t="shared" si="10"/>
        <v>53.99</v>
      </c>
      <c r="AA28" t="s">
        <v>240</v>
      </c>
      <c r="AB28" t="s">
        <v>241</v>
      </c>
      <c r="AC28" t="s">
        <v>242</v>
      </c>
      <c r="AD28" t="s">
        <v>156</v>
      </c>
      <c r="AE28" t="s">
        <v>243</v>
      </c>
      <c r="AF28" t="s">
        <v>174</v>
      </c>
      <c r="AG28" t="s">
        <v>244</v>
      </c>
      <c r="AH28" t="s">
        <v>245</v>
      </c>
      <c r="AI28" t="s">
        <v>246</v>
      </c>
      <c r="AJ28" t="s">
        <v>247</v>
      </c>
      <c r="AM28" t="str">
        <f t="shared" si="11"/>
        <v xml:space="preserve"> &amp; 9 &amp; 1595 &amp; [59.98, 60.18] &amp; [58.92, 59.09] &amp; [55.5, 55.67] &amp; [47.51, 47.68] &amp; [53.81, 53.99] \\ </v>
      </c>
    </row>
    <row r="29" spans="2:39" x14ac:dyDescent="0.3">
      <c r="B29" t="s">
        <v>11</v>
      </c>
      <c r="C29">
        <v>10</v>
      </c>
      <c r="D29">
        <v>1464</v>
      </c>
      <c r="E29">
        <v>53.162098384274401</v>
      </c>
      <c r="F29">
        <v>53.295296369823902</v>
      </c>
      <c r="G29">
        <v>53.056495710907903</v>
      </c>
      <c r="H29">
        <v>53.221434200596399</v>
      </c>
      <c r="I29">
        <v>47.487374810446902</v>
      </c>
      <c r="J29">
        <v>47.624612092207897</v>
      </c>
      <c r="K29">
        <v>46.804577597864103</v>
      </c>
      <c r="L29">
        <v>46.945200613517997</v>
      </c>
      <c r="M29">
        <v>51.915330138605299</v>
      </c>
      <c r="N29">
        <v>52.067573432823302</v>
      </c>
      <c r="P29">
        <f t="shared" si="1"/>
        <v>53.16</v>
      </c>
      <c r="Q29">
        <f t="shared" si="2"/>
        <v>53.3</v>
      </c>
      <c r="R29">
        <f t="shared" si="3"/>
        <v>53.06</v>
      </c>
      <c r="S29">
        <f t="shared" si="4"/>
        <v>53.22</v>
      </c>
      <c r="T29">
        <f t="shared" si="5"/>
        <v>47.49</v>
      </c>
      <c r="U29">
        <f t="shared" si="6"/>
        <v>47.62</v>
      </c>
      <c r="V29">
        <f t="shared" si="7"/>
        <v>46.8</v>
      </c>
      <c r="W29">
        <f t="shared" si="8"/>
        <v>46.95</v>
      </c>
      <c r="X29">
        <f t="shared" si="9"/>
        <v>51.92</v>
      </c>
      <c r="Y29">
        <f t="shared" si="10"/>
        <v>52.07</v>
      </c>
      <c r="AA29" t="s">
        <v>248</v>
      </c>
      <c r="AB29" t="s">
        <v>249</v>
      </c>
      <c r="AC29" t="s">
        <v>250</v>
      </c>
      <c r="AD29" t="s">
        <v>251</v>
      </c>
      <c r="AE29" t="s">
        <v>252</v>
      </c>
      <c r="AF29" t="s">
        <v>253</v>
      </c>
      <c r="AG29" t="s">
        <v>423</v>
      </c>
      <c r="AH29" t="s">
        <v>254</v>
      </c>
      <c r="AI29" t="s">
        <v>255</v>
      </c>
      <c r="AJ29" t="s">
        <v>256</v>
      </c>
      <c r="AM29" t="str">
        <f t="shared" si="11"/>
        <v xml:space="preserve"> &amp; 10 &amp; 1464 &amp; [53.16, 53.3] &amp; [53.06, 53.22] &amp; [47.49, 47.62] &amp; [46.80, 46.95] &amp; [51.92, 52.07] \\ </v>
      </c>
    </row>
    <row r="30" spans="2:39" x14ac:dyDescent="0.3">
      <c r="B30" t="s">
        <v>12</v>
      </c>
      <c r="C30">
        <v>3</v>
      </c>
      <c r="D30">
        <v>36</v>
      </c>
      <c r="E30">
        <v>0.48172361177134398</v>
      </c>
      <c r="F30">
        <v>0.48388392921226198</v>
      </c>
      <c r="G30">
        <v>0.47931173791485199</v>
      </c>
      <c r="H30">
        <v>0.48124236044580398</v>
      </c>
      <c r="I30">
        <v>0.44669560297889899</v>
      </c>
      <c r="J30">
        <v>0.44853561653329599</v>
      </c>
      <c r="K30">
        <v>0.41408957547780301</v>
      </c>
      <c r="L30">
        <v>0.41580578452219702</v>
      </c>
      <c r="M30">
        <v>0.46145052359722499</v>
      </c>
      <c r="N30">
        <v>0.46317015436887599</v>
      </c>
      <c r="P30">
        <f t="shared" si="1"/>
        <v>0.48199999999999998</v>
      </c>
      <c r="Q30">
        <f t="shared" si="2"/>
        <v>0.48399999999999999</v>
      </c>
      <c r="R30">
        <f t="shared" si="3"/>
        <v>0.47899999999999998</v>
      </c>
      <c r="S30">
        <f t="shared" si="4"/>
        <v>0.48099999999999998</v>
      </c>
      <c r="T30">
        <f t="shared" si="5"/>
        <v>0.44700000000000001</v>
      </c>
      <c r="U30">
        <f t="shared" si="6"/>
        <v>0.44900000000000001</v>
      </c>
      <c r="V30">
        <f t="shared" si="7"/>
        <v>0.41399999999999998</v>
      </c>
      <c r="W30">
        <f t="shared" si="8"/>
        <v>0.41599999999999998</v>
      </c>
      <c r="X30">
        <f t="shared" si="9"/>
        <v>0.46100000000000002</v>
      </c>
      <c r="Y30">
        <f t="shared" si="10"/>
        <v>0.46300000000000002</v>
      </c>
      <c r="AA30" t="s">
        <v>257</v>
      </c>
      <c r="AB30" t="s">
        <v>258</v>
      </c>
      <c r="AC30" t="s">
        <v>31</v>
      </c>
      <c r="AD30" t="s">
        <v>259</v>
      </c>
      <c r="AE30" t="s">
        <v>260</v>
      </c>
      <c r="AF30" t="s">
        <v>261</v>
      </c>
      <c r="AG30" t="s">
        <v>262</v>
      </c>
      <c r="AH30" t="s">
        <v>263</v>
      </c>
      <c r="AI30" t="s">
        <v>264</v>
      </c>
      <c r="AJ30" t="s">
        <v>265</v>
      </c>
      <c r="AL30" t="s">
        <v>20</v>
      </c>
      <c r="AM30" t="str">
        <f t="shared" si="11"/>
        <v xml:space="preserve">\hline \multirow{6}{*}{Mitchell} &amp; 3 &amp; 36 &amp; [0.482, 0.484] &amp; [0.479, 0.481] &amp; [0.447, 0.449] &amp; [0.414, 0.416] &amp; [0.461, 0.463] \\ </v>
      </c>
    </row>
    <row r="31" spans="2:39" x14ac:dyDescent="0.3">
      <c r="B31" t="s">
        <v>12</v>
      </c>
      <c r="C31">
        <v>4</v>
      </c>
      <c r="D31">
        <v>27</v>
      </c>
      <c r="E31">
        <v>0.76086366849810505</v>
      </c>
      <c r="F31">
        <v>0.76326387248550198</v>
      </c>
      <c r="G31">
        <v>0.75638278946283999</v>
      </c>
      <c r="H31">
        <v>0.75877983348797995</v>
      </c>
      <c r="I31">
        <v>0.69602136903561196</v>
      </c>
      <c r="J31">
        <v>0.69846090738715305</v>
      </c>
      <c r="K31">
        <v>0.66439646988405798</v>
      </c>
      <c r="L31">
        <v>0.66666795489470299</v>
      </c>
      <c r="M31">
        <v>0.72675890526936104</v>
      </c>
      <c r="N31">
        <v>0.72897952951324696</v>
      </c>
      <c r="P31">
        <f t="shared" si="1"/>
        <v>0.76100000000000001</v>
      </c>
      <c r="Q31">
        <f t="shared" si="2"/>
        <v>0.76300000000000001</v>
      </c>
      <c r="R31">
        <f t="shared" si="3"/>
        <v>0.75600000000000001</v>
      </c>
      <c r="S31">
        <f t="shared" si="4"/>
        <v>0.75900000000000001</v>
      </c>
      <c r="T31">
        <f t="shared" si="5"/>
        <v>0.69599999999999995</v>
      </c>
      <c r="U31">
        <f t="shared" si="6"/>
        <v>0.69799999999999995</v>
      </c>
      <c r="V31">
        <f t="shared" si="7"/>
        <v>0.66400000000000003</v>
      </c>
      <c r="W31">
        <f t="shared" si="8"/>
        <v>0.66700000000000004</v>
      </c>
      <c r="X31">
        <f t="shared" si="9"/>
        <v>0.72699999999999998</v>
      </c>
      <c r="Y31">
        <f t="shared" si="10"/>
        <v>0.72899999999999998</v>
      </c>
      <c r="AA31" t="s">
        <v>266</v>
      </c>
      <c r="AB31" t="s">
        <v>267</v>
      </c>
      <c r="AC31" t="s">
        <v>268</v>
      </c>
      <c r="AD31" t="s">
        <v>269</v>
      </c>
      <c r="AE31" t="s">
        <v>270</v>
      </c>
      <c r="AF31" t="s">
        <v>271</v>
      </c>
      <c r="AG31" t="s">
        <v>272</v>
      </c>
      <c r="AH31" t="s">
        <v>273</v>
      </c>
      <c r="AI31" t="s">
        <v>274</v>
      </c>
      <c r="AJ31" t="s">
        <v>275</v>
      </c>
      <c r="AM31" t="str">
        <f t="shared" si="11"/>
        <v xml:space="preserve"> &amp; 4 &amp; 27 &amp; [0.761, 0.763] &amp; [0.756, 0.759] &amp; [0.696, 0.698] &amp; [0.664, 0.667] &amp; [0.727, 0.729] \\ </v>
      </c>
    </row>
    <row r="32" spans="2:39" x14ac:dyDescent="0.3">
      <c r="B32" t="s">
        <v>12</v>
      </c>
      <c r="C32">
        <v>5</v>
      </c>
      <c r="D32">
        <v>22</v>
      </c>
      <c r="E32">
        <v>0.60337762030390196</v>
      </c>
      <c r="F32">
        <v>0.60554336330265501</v>
      </c>
      <c r="G32">
        <v>0.59940509582762502</v>
      </c>
      <c r="H32">
        <v>0.60141982220516099</v>
      </c>
      <c r="I32">
        <v>0.55818504455755003</v>
      </c>
      <c r="J32">
        <v>0.56014991479204301</v>
      </c>
      <c r="K32">
        <v>0.527305555828535</v>
      </c>
      <c r="L32">
        <v>0.52927285125111201</v>
      </c>
      <c r="M32">
        <v>0.57039014935931898</v>
      </c>
      <c r="N32">
        <v>0.57255993913625602</v>
      </c>
      <c r="P32">
        <f t="shared" si="1"/>
        <v>0.60299999999999998</v>
      </c>
      <c r="Q32">
        <f t="shared" si="2"/>
        <v>0.60599999999999998</v>
      </c>
      <c r="R32">
        <f t="shared" si="3"/>
        <v>0.59899999999999998</v>
      </c>
      <c r="S32">
        <f t="shared" si="4"/>
        <v>0.60099999999999998</v>
      </c>
      <c r="T32">
        <f t="shared" si="5"/>
        <v>0.55800000000000005</v>
      </c>
      <c r="U32">
        <f t="shared" si="6"/>
        <v>0.56000000000000005</v>
      </c>
      <c r="V32">
        <f t="shared" si="7"/>
        <v>0.52700000000000002</v>
      </c>
      <c r="W32">
        <f t="shared" si="8"/>
        <v>0.52900000000000003</v>
      </c>
      <c r="X32">
        <f t="shared" si="9"/>
        <v>0.56999999999999995</v>
      </c>
      <c r="Y32">
        <f t="shared" si="10"/>
        <v>0.57299999999999995</v>
      </c>
      <c r="AA32" t="s">
        <v>276</v>
      </c>
      <c r="AB32" t="s">
        <v>277</v>
      </c>
      <c r="AC32" t="s">
        <v>278</v>
      </c>
      <c r="AD32" t="s">
        <v>279</v>
      </c>
      <c r="AE32" t="s">
        <v>280</v>
      </c>
      <c r="AF32" t="s">
        <v>425</v>
      </c>
      <c r="AG32" t="s">
        <v>281</v>
      </c>
      <c r="AH32" t="s">
        <v>282</v>
      </c>
      <c r="AI32" t="s">
        <v>424</v>
      </c>
      <c r="AJ32" t="s">
        <v>283</v>
      </c>
      <c r="AM32" t="str">
        <f t="shared" si="11"/>
        <v xml:space="preserve"> &amp; 5 &amp; 22 &amp; [0.603, 0.606] &amp; [0.599, 0.601] &amp; [0.558, 0.560] &amp; [0.527, 0.529] &amp; [0.570, 0.573] \\ </v>
      </c>
    </row>
    <row r="33" spans="2:39" x14ac:dyDescent="0.3">
      <c r="B33" t="s">
        <v>12</v>
      </c>
      <c r="C33">
        <v>6</v>
      </c>
      <c r="D33">
        <v>19</v>
      </c>
      <c r="E33">
        <v>0.33522672821194499</v>
      </c>
      <c r="F33">
        <v>0.33666725552789201</v>
      </c>
      <c r="G33">
        <v>0.33392850553081999</v>
      </c>
      <c r="H33">
        <v>0.33532362561672102</v>
      </c>
      <c r="I33">
        <v>0.31020776346984802</v>
      </c>
      <c r="J33">
        <v>0.31153188565295897</v>
      </c>
      <c r="K33">
        <v>0.27119507038004798</v>
      </c>
      <c r="L33">
        <v>0.27238793846950998</v>
      </c>
      <c r="M33">
        <v>0.31906482225638899</v>
      </c>
      <c r="N33">
        <v>0.32052886195413699</v>
      </c>
      <c r="P33">
        <f t="shared" si="1"/>
        <v>0.33500000000000002</v>
      </c>
      <c r="Q33">
        <f t="shared" si="2"/>
        <v>0.33700000000000002</v>
      </c>
      <c r="R33">
        <f t="shared" si="3"/>
        <v>0.33400000000000002</v>
      </c>
      <c r="S33">
        <f t="shared" si="4"/>
        <v>0.33500000000000002</v>
      </c>
      <c r="T33">
        <f t="shared" si="5"/>
        <v>0.31</v>
      </c>
      <c r="U33">
        <f t="shared" si="6"/>
        <v>0.312</v>
      </c>
      <c r="V33">
        <f t="shared" si="7"/>
        <v>0.27100000000000002</v>
      </c>
      <c r="W33">
        <f t="shared" si="8"/>
        <v>0.27200000000000002</v>
      </c>
      <c r="X33">
        <f t="shared" si="9"/>
        <v>0.31900000000000001</v>
      </c>
      <c r="Y33">
        <f t="shared" si="10"/>
        <v>0.32100000000000001</v>
      </c>
      <c r="AA33" t="s">
        <v>284</v>
      </c>
      <c r="AB33" t="s">
        <v>285</v>
      </c>
      <c r="AC33" t="s">
        <v>286</v>
      </c>
      <c r="AD33" t="s">
        <v>284</v>
      </c>
      <c r="AE33" t="s">
        <v>287</v>
      </c>
      <c r="AF33" t="s">
        <v>288</v>
      </c>
      <c r="AG33" t="s">
        <v>289</v>
      </c>
      <c r="AH33" t="s">
        <v>290</v>
      </c>
      <c r="AI33" t="s">
        <v>291</v>
      </c>
      <c r="AJ33" t="s">
        <v>292</v>
      </c>
      <c r="AM33" t="str">
        <f t="shared" si="11"/>
        <v xml:space="preserve"> &amp; 6 &amp; 19 &amp; [0.335, 0.337] &amp; [0.334, 0.335] &amp; [0.31, 0.312] &amp; [0.271, 0.272] &amp; [0.319, 0.321] \\ </v>
      </c>
    </row>
    <row r="34" spans="2:39" x14ac:dyDescent="0.3">
      <c r="B34" t="s">
        <v>12</v>
      </c>
      <c r="C34">
        <v>7</v>
      </c>
      <c r="D34">
        <v>16</v>
      </c>
      <c r="E34">
        <v>0.44346631907599099</v>
      </c>
      <c r="F34">
        <v>0.44512262401343999</v>
      </c>
      <c r="G34">
        <v>0.43828362576757901</v>
      </c>
      <c r="H34">
        <v>0.43977973706427897</v>
      </c>
      <c r="I34">
        <v>0.344204018937533</v>
      </c>
      <c r="J34">
        <v>0.345295459323337</v>
      </c>
      <c r="K34">
        <v>0.26768584375777199</v>
      </c>
      <c r="L34">
        <v>0.26889399624222698</v>
      </c>
      <c r="M34">
        <v>0.38385636399956202</v>
      </c>
      <c r="N34">
        <v>0.38505859398363201</v>
      </c>
      <c r="P34">
        <f t="shared" si="1"/>
        <v>0.443</v>
      </c>
      <c r="Q34">
        <f t="shared" si="2"/>
        <v>0.44500000000000001</v>
      </c>
      <c r="R34">
        <f t="shared" si="3"/>
        <v>0.438</v>
      </c>
      <c r="S34">
        <f t="shared" si="4"/>
        <v>0.44</v>
      </c>
      <c r="T34">
        <f t="shared" si="5"/>
        <v>0.34399999999999997</v>
      </c>
      <c r="U34">
        <f t="shared" si="6"/>
        <v>0.34499999999999997</v>
      </c>
      <c r="V34">
        <f t="shared" si="7"/>
        <v>0.26800000000000002</v>
      </c>
      <c r="W34">
        <f t="shared" si="8"/>
        <v>0.26900000000000002</v>
      </c>
      <c r="X34">
        <f t="shared" si="9"/>
        <v>0.38400000000000001</v>
      </c>
      <c r="Y34">
        <f t="shared" si="10"/>
        <v>0.38500000000000001</v>
      </c>
      <c r="AA34" t="s">
        <v>293</v>
      </c>
      <c r="AB34" t="s">
        <v>294</v>
      </c>
      <c r="AC34" t="s">
        <v>295</v>
      </c>
      <c r="AD34" t="s">
        <v>402</v>
      </c>
      <c r="AE34" t="s">
        <v>296</v>
      </c>
      <c r="AF34" t="s">
        <v>297</v>
      </c>
      <c r="AG34" t="s">
        <v>298</v>
      </c>
      <c r="AH34" t="s">
        <v>299</v>
      </c>
      <c r="AI34" t="s">
        <v>300</v>
      </c>
      <c r="AJ34" t="s">
        <v>301</v>
      </c>
      <c r="AM34" t="str">
        <f t="shared" si="11"/>
        <v xml:space="preserve"> &amp; 7 &amp; 16 &amp; [0.443, 0.445] &amp; [0.438, 0.440] &amp; [0.344, 0.345] &amp; [0.268, 0.269] &amp; [0.384, 0.385] \\ </v>
      </c>
    </row>
    <row r="35" spans="2:39" x14ac:dyDescent="0.3">
      <c r="B35" t="s">
        <v>12</v>
      </c>
      <c r="C35">
        <v>8</v>
      </c>
      <c r="D35">
        <v>15</v>
      </c>
      <c r="E35">
        <v>0.51729855740249897</v>
      </c>
      <c r="F35">
        <v>0.51916971845957005</v>
      </c>
      <c r="G35">
        <v>0.51479392108660804</v>
      </c>
      <c r="H35">
        <v>0.51657599041781699</v>
      </c>
      <c r="I35">
        <v>0.40079578659915399</v>
      </c>
      <c r="J35">
        <v>0.40267263445347801</v>
      </c>
      <c r="K35">
        <v>0.22886329900948399</v>
      </c>
      <c r="L35">
        <v>0.230164102565319</v>
      </c>
      <c r="M35">
        <v>0.472531760581339</v>
      </c>
      <c r="N35">
        <v>0.474420844460678</v>
      </c>
      <c r="P35">
        <f t="shared" si="1"/>
        <v>0.51700000000000002</v>
      </c>
      <c r="Q35">
        <f t="shared" si="2"/>
        <v>0.51900000000000002</v>
      </c>
      <c r="R35">
        <f t="shared" si="3"/>
        <v>0.51500000000000001</v>
      </c>
      <c r="S35">
        <f t="shared" si="4"/>
        <v>0.51700000000000002</v>
      </c>
      <c r="T35">
        <f t="shared" si="5"/>
        <v>0.40100000000000002</v>
      </c>
      <c r="U35">
        <f t="shared" si="6"/>
        <v>0.40300000000000002</v>
      </c>
      <c r="V35">
        <f t="shared" si="7"/>
        <v>0.22900000000000001</v>
      </c>
      <c r="W35">
        <f t="shared" si="8"/>
        <v>0.23</v>
      </c>
      <c r="X35">
        <f t="shared" si="9"/>
        <v>0.47299999999999998</v>
      </c>
      <c r="Y35">
        <f t="shared" si="10"/>
        <v>0.47399999999999998</v>
      </c>
      <c r="AA35" t="s">
        <v>302</v>
      </c>
      <c r="AB35" t="s">
        <v>303</v>
      </c>
      <c r="AC35" t="s">
        <v>304</v>
      </c>
      <c r="AD35" t="s">
        <v>302</v>
      </c>
      <c r="AE35" t="s">
        <v>305</v>
      </c>
      <c r="AF35" t="s">
        <v>306</v>
      </c>
      <c r="AG35" t="s">
        <v>307</v>
      </c>
      <c r="AH35" t="s">
        <v>426</v>
      </c>
      <c r="AI35" t="s">
        <v>308</v>
      </c>
      <c r="AJ35" t="s">
        <v>309</v>
      </c>
      <c r="AM35" t="str">
        <f t="shared" si="11"/>
        <v xml:space="preserve"> &amp; 8 &amp; 15 &amp; [0.517, 0.519] &amp; [0.515, 0.517] &amp; [0.401, 0.403] &amp; [0.229, 0.230] &amp; [0.473, 0.474] \\ </v>
      </c>
    </row>
    <row r="36" spans="2:39" x14ac:dyDescent="0.3">
      <c r="B36" t="s">
        <v>13</v>
      </c>
      <c r="C36">
        <v>4</v>
      </c>
      <c r="D36">
        <v>29</v>
      </c>
      <c r="E36">
        <v>0.61588765273391199</v>
      </c>
      <c r="F36">
        <v>0.61808382552695695</v>
      </c>
      <c r="G36">
        <v>0.61095497807132104</v>
      </c>
      <c r="H36">
        <v>0.61312176989615896</v>
      </c>
      <c r="I36">
        <v>0.57147608351204904</v>
      </c>
      <c r="J36">
        <v>0.57360391648795095</v>
      </c>
      <c r="K36">
        <v>0.53726702407854898</v>
      </c>
      <c r="L36">
        <v>0.53927281331982402</v>
      </c>
      <c r="M36">
        <v>0.58236498541913695</v>
      </c>
      <c r="N36">
        <v>0.58444592367177195</v>
      </c>
      <c r="P36">
        <f t="shared" si="1"/>
        <v>0.61599999999999999</v>
      </c>
      <c r="Q36">
        <f t="shared" si="2"/>
        <v>0.61799999999999999</v>
      </c>
      <c r="R36">
        <f t="shared" si="3"/>
        <v>0.61099999999999999</v>
      </c>
      <c r="S36">
        <f t="shared" si="4"/>
        <v>0.61299999999999999</v>
      </c>
      <c r="T36">
        <f t="shared" si="5"/>
        <v>0.57099999999999995</v>
      </c>
      <c r="U36">
        <f t="shared" si="6"/>
        <v>0.57399999999999995</v>
      </c>
      <c r="V36">
        <f t="shared" si="7"/>
        <v>0.53700000000000003</v>
      </c>
      <c r="W36">
        <f t="shared" si="8"/>
        <v>0.53900000000000003</v>
      </c>
      <c r="X36">
        <f t="shared" si="9"/>
        <v>0.58199999999999996</v>
      </c>
      <c r="Y36">
        <f t="shared" si="10"/>
        <v>0.58399999999999996</v>
      </c>
      <c r="AA36" t="s">
        <v>310</v>
      </c>
      <c r="AB36" t="s">
        <v>311</v>
      </c>
      <c r="AC36" t="s">
        <v>312</v>
      </c>
      <c r="AD36" t="s">
        <v>313</v>
      </c>
      <c r="AE36" t="s">
        <v>314</v>
      </c>
      <c r="AF36" t="s">
        <v>315</v>
      </c>
      <c r="AG36" t="s">
        <v>43</v>
      </c>
      <c r="AH36" t="s">
        <v>316</v>
      </c>
      <c r="AI36" t="s">
        <v>46</v>
      </c>
      <c r="AJ36" t="s">
        <v>317</v>
      </c>
      <c r="AL36" t="s">
        <v>21</v>
      </c>
      <c r="AM36" t="str">
        <f t="shared" si="11"/>
        <v xml:space="preserve">\hline \multirow{7}{*}{Roszieg} &amp; 4 &amp; 29 &amp; [0.616, 0.618] &amp; [0.611, 0.613] &amp; [0.571, 0.574] &amp; [0.537, 0.539] &amp; [0.582, 0.584] \\ </v>
      </c>
    </row>
    <row r="37" spans="2:39" x14ac:dyDescent="0.3">
      <c r="B37" t="s">
        <v>13</v>
      </c>
      <c r="C37">
        <v>5</v>
      </c>
      <c r="D37">
        <v>23</v>
      </c>
      <c r="E37">
        <v>0.64617746755623395</v>
      </c>
      <c r="F37">
        <v>0.648673662878548</v>
      </c>
      <c r="G37">
        <v>0.62754379492329104</v>
      </c>
      <c r="H37">
        <v>0.630092953044188</v>
      </c>
      <c r="I37">
        <v>0.53835997287599002</v>
      </c>
      <c r="J37">
        <v>0.54054129696527997</v>
      </c>
      <c r="K37">
        <v>0.44707335936792802</v>
      </c>
      <c r="L37">
        <v>0.44941903001260303</v>
      </c>
      <c r="M37">
        <v>0.525675522620347</v>
      </c>
      <c r="N37">
        <v>0.52808763527438995</v>
      </c>
      <c r="P37">
        <f t="shared" si="1"/>
        <v>0.64600000000000002</v>
      </c>
      <c r="Q37">
        <f t="shared" si="2"/>
        <v>0.64900000000000002</v>
      </c>
      <c r="R37">
        <f t="shared" si="3"/>
        <v>0.628</v>
      </c>
      <c r="S37">
        <f t="shared" si="4"/>
        <v>0.63</v>
      </c>
      <c r="T37">
        <f t="shared" si="5"/>
        <v>0.53800000000000003</v>
      </c>
      <c r="U37">
        <f t="shared" si="6"/>
        <v>0.54100000000000004</v>
      </c>
      <c r="V37">
        <f t="shared" si="7"/>
        <v>0.44700000000000001</v>
      </c>
      <c r="W37">
        <f t="shared" si="8"/>
        <v>0.44900000000000001</v>
      </c>
      <c r="X37">
        <f t="shared" si="9"/>
        <v>0.52600000000000002</v>
      </c>
      <c r="Y37">
        <f t="shared" si="10"/>
        <v>0.52800000000000002</v>
      </c>
      <c r="AA37" t="s">
        <v>318</v>
      </c>
      <c r="AB37" t="s">
        <v>319</v>
      </c>
      <c r="AC37" t="s">
        <v>38</v>
      </c>
      <c r="AD37" t="s">
        <v>427</v>
      </c>
      <c r="AE37" t="s">
        <v>320</v>
      </c>
      <c r="AF37" t="s">
        <v>321</v>
      </c>
      <c r="AG37" t="s">
        <v>260</v>
      </c>
      <c r="AH37" t="s">
        <v>261</v>
      </c>
      <c r="AI37" t="s">
        <v>322</v>
      </c>
      <c r="AJ37" t="s">
        <v>323</v>
      </c>
      <c r="AM37" t="str">
        <f t="shared" si="11"/>
        <v xml:space="preserve"> &amp; 5 &amp; 23 &amp; [0.646, 0.649] &amp; [0.628, 0.630] &amp; [0.538, 0.541] &amp; [0.447, 0.449] &amp; [0.526, 0.528] \\ </v>
      </c>
    </row>
    <row r="38" spans="2:39" x14ac:dyDescent="0.3">
      <c r="B38" t="s">
        <v>13</v>
      </c>
      <c r="C38">
        <v>6</v>
      </c>
      <c r="D38">
        <v>20</v>
      </c>
      <c r="E38">
        <v>0.53261356334255705</v>
      </c>
      <c r="F38">
        <v>0.53421971665744294</v>
      </c>
      <c r="G38">
        <v>0.53197137900470903</v>
      </c>
      <c r="H38">
        <v>0.53362601936927401</v>
      </c>
      <c r="I38">
        <v>0.51521781582476101</v>
      </c>
      <c r="J38">
        <v>0.51675793220673505</v>
      </c>
      <c r="K38">
        <v>0.51444649381111096</v>
      </c>
      <c r="L38">
        <v>0.51619771671520498</v>
      </c>
      <c r="M38">
        <v>0.52630653242607595</v>
      </c>
      <c r="N38">
        <v>0.52790469564409903</v>
      </c>
      <c r="P38">
        <f t="shared" si="1"/>
        <v>0.53300000000000003</v>
      </c>
      <c r="Q38">
        <f t="shared" si="2"/>
        <v>0.53400000000000003</v>
      </c>
      <c r="R38">
        <f t="shared" si="3"/>
        <v>0.53200000000000003</v>
      </c>
      <c r="S38">
        <f t="shared" si="4"/>
        <v>0.53400000000000003</v>
      </c>
      <c r="T38">
        <f t="shared" si="5"/>
        <v>0.51500000000000001</v>
      </c>
      <c r="U38">
        <f t="shared" si="6"/>
        <v>0.51700000000000002</v>
      </c>
      <c r="V38">
        <f t="shared" si="7"/>
        <v>0.51400000000000001</v>
      </c>
      <c r="W38">
        <f t="shared" si="8"/>
        <v>0.51600000000000001</v>
      </c>
      <c r="X38">
        <f t="shared" si="9"/>
        <v>0.52600000000000002</v>
      </c>
      <c r="Y38">
        <f t="shared" si="10"/>
        <v>0.52800000000000002</v>
      </c>
      <c r="AA38" t="s">
        <v>324</v>
      </c>
      <c r="AB38" t="s">
        <v>42</v>
      </c>
      <c r="AC38" t="s">
        <v>325</v>
      </c>
      <c r="AD38" t="s">
        <v>42</v>
      </c>
      <c r="AE38" t="s">
        <v>304</v>
      </c>
      <c r="AF38" t="s">
        <v>302</v>
      </c>
      <c r="AG38" t="s">
        <v>326</v>
      </c>
      <c r="AH38" t="s">
        <v>327</v>
      </c>
      <c r="AI38" t="s">
        <v>322</v>
      </c>
      <c r="AJ38" t="s">
        <v>323</v>
      </c>
      <c r="AM38" t="str">
        <f t="shared" si="11"/>
        <v xml:space="preserve"> &amp; 6 &amp; 20 &amp; [0.533, 0.534] &amp; [0.532, 0.534] &amp; [0.515, 0.517] &amp; [0.514, 0.516] &amp; [0.526, 0.528] \\ </v>
      </c>
    </row>
    <row r="39" spans="2:39" x14ac:dyDescent="0.3">
      <c r="B39" t="s">
        <v>13</v>
      </c>
      <c r="C39">
        <v>7</v>
      </c>
      <c r="D39">
        <v>18</v>
      </c>
      <c r="E39">
        <v>0.33293776746784898</v>
      </c>
      <c r="F39">
        <v>0.33441651824643698</v>
      </c>
      <c r="G39">
        <v>0.33045525758875399</v>
      </c>
      <c r="H39">
        <v>0.33182051476897001</v>
      </c>
      <c r="I39">
        <v>0.239226760441176</v>
      </c>
      <c r="J39">
        <v>0.24077118827677299</v>
      </c>
      <c r="K39">
        <v>0.116861399422014</v>
      </c>
      <c r="L39">
        <v>0.117949045022431</v>
      </c>
      <c r="M39">
        <v>0.30629439885649301</v>
      </c>
      <c r="N39">
        <v>0.30782732528143802</v>
      </c>
      <c r="P39">
        <f t="shared" si="1"/>
        <v>0.33300000000000002</v>
      </c>
      <c r="Q39">
        <f t="shared" si="2"/>
        <v>0.33400000000000002</v>
      </c>
      <c r="R39">
        <f t="shared" si="3"/>
        <v>0.33</v>
      </c>
      <c r="S39">
        <f t="shared" si="4"/>
        <v>0.33200000000000002</v>
      </c>
      <c r="T39">
        <f t="shared" si="5"/>
        <v>0.23899999999999999</v>
      </c>
      <c r="U39">
        <f t="shared" si="6"/>
        <v>0.24099999999999999</v>
      </c>
      <c r="V39">
        <f t="shared" si="7"/>
        <v>0.11700000000000001</v>
      </c>
      <c r="W39">
        <f t="shared" si="8"/>
        <v>0.11799999999999999</v>
      </c>
      <c r="X39">
        <f t="shared" si="9"/>
        <v>0.30599999999999999</v>
      </c>
      <c r="Y39">
        <f t="shared" si="10"/>
        <v>0.308</v>
      </c>
      <c r="AA39" t="s">
        <v>328</v>
      </c>
      <c r="AB39" t="s">
        <v>286</v>
      </c>
      <c r="AC39" t="s">
        <v>428</v>
      </c>
      <c r="AD39" t="s">
        <v>329</v>
      </c>
      <c r="AE39" t="s">
        <v>330</v>
      </c>
      <c r="AF39" t="s">
        <v>331</v>
      </c>
      <c r="AG39" t="s">
        <v>332</v>
      </c>
      <c r="AH39" t="s">
        <v>333</v>
      </c>
      <c r="AI39" t="s">
        <v>334</v>
      </c>
      <c r="AJ39" t="s">
        <v>335</v>
      </c>
      <c r="AM39" t="str">
        <f t="shared" si="11"/>
        <v xml:space="preserve"> &amp; 7 &amp; 18 &amp; [0.333, 0.334] &amp; [0.330, 0.332] &amp; [0.239, 0.241] &amp; [0.117, 0.118] &amp; [0.306, 0.308] \\ </v>
      </c>
    </row>
    <row r="40" spans="2:39" x14ac:dyDescent="0.3">
      <c r="B40" t="s">
        <v>13</v>
      </c>
      <c r="C40">
        <v>8</v>
      </c>
      <c r="D40">
        <v>16</v>
      </c>
      <c r="E40">
        <v>0.10663982805217</v>
      </c>
      <c r="F40">
        <v>0.10736113194782999</v>
      </c>
      <c r="G40">
        <v>0.105386894832148</v>
      </c>
      <c r="H40">
        <v>0.106053459150153</v>
      </c>
      <c r="I40">
        <v>7.2359320791376303E-2</v>
      </c>
      <c r="J40">
        <v>7.2899461817319294E-2</v>
      </c>
      <c r="K40">
        <v>2.44652285634607E-2</v>
      </c>
      <c r="L40">
        <v>2.4700941102349099E-2</v>
      </c>
      <c r="M40">
        <v>9.7490216204821706E-2</v>
      </c>
      <c r="N40">
        <v>9.8200128622764504E-2</v>
      </c>
      <c r="P40">
        <f t="shared" si="1"/>
        <v>0.107</v>
      </c>
      <c r="Q40">
        <f t="shared" si="2"/>
        <v>0.107</v>
      </c>
      <c r="R40">
        <f t="shared" si="3"/>
        <v>0.105</v>
      </c>
      <c r="S40">
        <f t="shared" si="4"/>
        <v>0.106</v>
      </c>
      <c r="T40">
        <f t="shared" si="5"/>
        <v>7.1999999999999995E-2</v>
      </c>
      <c r="U40">
        <f t="shared" si="6"/>
        <v>7.2999999999999995E-2</v>
      </c>
      <c r="V40">
        <f t="shared" si="7"/>
        <v>2.4E-2</v>
      </c>
      <c r="W40">
        <f t="shared" si="8"/>
        <v>2.5000000000000001E-2</v>
      </c>
      <c r="X40">
        <f t="shared" si="9"/>
        <v>9.7000000000000003E-2</v>
      </c>
      <c r="Y40">
        <f t="shared" si="10"/>
        <v>9.8000000000000004E-2</v>
      </c>
      <c r="AA40" t="s">
        <v>336</v>
      </c>
      <c r="AB40" t="s">
        <v>336</v>
      </c>
      <c r="AC40" t="s">
        <v>337</v>
      </c>
      <c r="AD40" t="s">
        <v>338</v>
      </c>
      <c r="AE40" t="s">
        <v>339</v>
      </c>
      <c r="AF40" t="s">
        <v>340</v>
      </c>
      <c r="AG40" t="s">
        <v>341</v>
      </c>
      <c r="AH40" t="s">
        <v>342</v>
      </c>
      <c r="AI40" t="s">
        <v>343</v>
      </c>
      <c r="AJ40" t="s">
        <v>344</v>
      </c>
      <c r="AM40" t="str">
        <f t="shared" si="11"/>
        <v xml:space="preserve"> &amp; 8 &amp; 16 &amp; [0.107, 0.107] &amp; [0.105, 0.106] &amp; [0.072, 0.073] &amp; [0.024, 0.025] &amp; [0.097, 0.098] \\ </v>
      </c>
    </row>
    <row r="41" spans="2:39" x14ac:dyDescent="0.3">
      <c r="B41" t="s">
        <v>13</v>
      </c>
      <c r="C41">
        <v>9</v>
      </c>
      <c r="D41">
        <v>13</v>
      </c>
      <c r="E41">
        <v>1.04949664142725</v>
      </c>
      <c r="F41">
        <v>1.0520700785727499</v>
      </c>
      <c r="G41">
        <v>1.03969193680548</v>
      </c>
      <c r="H41">
        <v>1.0426540281068</v>
      </c>
      <c r="I41">
        <v>0.90728711559519504</v>
      </c>
      <c r="J41">
        <v>0.90994071049176195</v>
      </c>
      <c r="K41">
        <v>0.67535592173251102</v>
      </c>
      <c r="L41">
        <v>0.67759639826748796</v>
      </c>
      <c r="M41">
        <v>0.96241619634514297</v>
      </c>
      <c r="N41">
        <v>0.96482022641908505</v>
      </c>
      <c r="P41">
        <f t="shared" si="1"/>
        <v>1.05</v>
      </c>
      <c r="Q41">
        <f t="shared" si="2"/>
        <v>1.05</v>
      </c>
      <c r="R41">
        <f t="shared" si="3"/>
        <v>1.04</v>
      </c>
      <c r="S41">
        <f t="shared" si="4"/>
        <v>1.04</v>
      </c>
      <c r="T41">
        <f t="shared" si="5"/>
        <v>0.90700000000000003</v>
      </c>
      <c r="U41">
        <f t="shared" si="6"/>
        <v>0.91</v>
      </c>
      <c r="V41">
        <f t="shared" si="7"/>
        <v>0.67500000000000004</v>
      </c>
      <c r="W41">
        <f t="shared" si="8"/>
        <v>0.67800000000000005</v>
      </c>
      <c r="X41">
        <f t="shared" si="9"/>
        <v>0.96199999999999997</v>
      </c>
      <c r="Y41">
        <f t="shared" si="10"/>
        <v>0.96499999999999997</v>
      </c>
      <c r="AA41" t="s">
        <v>345</v>
      </c>
      <c r="AB41" t="s">
        <v>345</v>
      </c>
      <c r="AC41" t="s">
        <v>346</v>
      </c>
      <c r="AD41" t="s">
        <v>346</v>
      </c>
      <c r="AE41" t="s">
        <v>347</v>
      </c>
      <c r="AF41" t="s">
        <v>429</v>
      </c>
      <c r="AG41" t="s">
        <v>348</v>
      </c>
      <c r="AH41" t="s">
        <v>349</v>
      </c>
      <c r="AI41" t="s">
        <v>350</v>
      </c>
      <c r="AJ41" t="s">
        <v>351</v>
      </c>
      <c r="AM41" t="str">
        <f t="shared" si="11"/>
        <v xml:space="preserve"> &amp; 9 &amp; 13 &amp; [1.05, 1.05] &amp; [1.04, 1.04] &amp; [0.907, 0.910] &amp; [0.675, 0.678] &amp; [0.962, 0.965] \\ </v>
      </c>
    </row>
    <row r="42" spans="2:39" x14ac:dyDescent="0.3">
      <c r="B42" t="s">
        <v>13</v>
      </c>
      <c r="C42">
        <v>10</v>
      </c>
      <c r="D42">
        <v>12</v>
      </c>
      <c r="E42">
        <v>0.94640449453139996</v>
      </c>
      <c r="F42">
        <v>0.94871446199033904</v>
      </c>
      <c r="G42">
        <v>0.93085666957892199</v>
      </c>
      <c r="H42">
        <v>0.93310616227948595</v>
      </c>
      <c r="I42">
        <v>0.74402931455815202</v>
      </c>
      <c r="J42">
        <v>0.74604719337835701</v>
      </c>
      <c r="K42">
        <v>0.53789089691245395</v>
      </c>
      <c r="L42">
        <v>0.54031703959548305</v>
      </c>
      <c r="M42">
        <v>0.82129645246654104</v>
      </c>
      <c r="N42">
        <v>0.82361660538469905</v>
      </c>
      <c r="P42">
        <f t="shared" si="1"/>
        <v>0.94599999999999995</v>
      </c>
      <c r="Q42">
        <f t="shared" si="2"/>
        <v>0.94899999999999995</v>
      </c>
      <c r="R42">
        <f t="shared" si="3"/>
        <v>0.93100000000000005</v>
      </c>
      <c r="S42">
        <f t="shared" si="4"/>
        <v>0.93300000000000005</v>
      </c>
      <c r="T42">
        <f t="shared" si="5"/>
        <v>0.74399999999999999</v>
      </c>
      <c r="U42">
        <f t="shared" si="6"/>
        <v>0.746</v>
      </c>
      <c r="V42">
        <f t="shared" si="7"/>
        <v>0.53800000000000003</v>
      </c>
      <c r="W42">
        <f t="shared" si="8"/>
        <v>0.54</v>
      </c>
      <c r="X42">
        <f t="shared" si="9"/>
        <v>0.82099999999999995</v>
      </c>
      <c r="Y42">
        <f t="shared" si="10"/>
        <v>0.82399999999999995</v>
      </c>
      <c r="AA42" t="s">
        <v>352</v>
      </c>
      <c r="AB42" t="s">
        <v>353</v>
      </c>
      <c r="AC42" t="s">
        <v>354</v>
      </c>
      <c r="AD42" t="s">
        <v>355</v>
      </c>
      <c r="AE42" t="s">
        <v>60</v>
      </c>
      <c r="AF42" t="s">
        <v>356</v>
      </c>
      <c r="AG42" t="s">
        <v>320</v>
      </c>
      <c r="AH42" t="s">
        <v>430</v>
      </c>
      <c r="AI42" t="s">
        <v>357</v>
      </c>
      <c r="AJ42" t="s">
        <v>358</v>
      </c>
      <c r="AM42" t="str">
        <f t="shared" si="11"/>
        <v xml:space="preserve"> &amp; 10 &amp; 12 &amp; [0.946, 0.949] &amp; [0.931, 0.933] &amp; [0.744, 0.746] &amp; [0.538, 0.540] &amp; [0.821, 0.824] \\ </v>
      </c>
    </row>
    <row r="43" spans="2:39" x14ac:dyDescent="0.3">
      <c r="B43" t="s">
        <v>14</v>
      </c>
      <c r="C43">
        <v>7</v>
      </c>
      <c r="D43">
        <v>47</v>
      </c>
      <c r="E43">
        <v>0.97464440881992398</v>
      </c>
      <c r="F43">
        <v>0.97773439459887901</v>
      </c>
      <c r="G43">
        <v>0.96702693863089395</v>
      </c>
      <c r="H43">
        <v>0.97018379307642399</v>
      </c>
      <c r="I43">
        <v>0.86236469198539201</v>
      </c>
      <c r="J43">
        <v>0.86515096692933602</v>
      </c>
      <c r="K43">
        <v>0.79779775391372398</v>
      </c>
      <c r="L43">
        <v>0.80079091865264795</v>
      </c>
      <c r="M43">
        <v>0.93149002021085503</v>
      </c>
      <c r="N43">
        <v>0.93424073609166702</v>
      </c>
      <c r="P43">
        <f t="shared" si="1"/>
        <v>0.97499999999999998</v>
      </c>
      <c r="Q43">
        <f t="shared" si="2"/>
        <v>0.97799999999999998</v>
      </c>
      <c r="R43">
        <f t="shared" si="3"/>
        <v>0.96699999999999997</v>
      </c>
      <c r="S43">
        <f t="shared" si="4"/>
        <v>0.97</v>
      </c>
      <c r="T43">
        <f t="shared" si="5"/>
        <v>0.86199999999999999</v>
      </c>
      <c r="U43">
        <f t="shared" si="6"/>
        <v>0.86499999999999999</v>
      </c>
      <c r="V43">
        <f t="shared" si="7"/>
        <v>0.79800000000000004</v>
      </c>
      <c r="W43">
        <f t="shared" si="8"/>
        <v>0.80100000000000005</v>
      </c>
      <c r="X43">
        <f t="shared" si="9"/>
        <v>0.93100000000000005</v>
      </c>
      <c r="Y43">
        <f t="shared" si="10"/>
        <v>0.93400000000000005</v>
      </c>
      <c r="AA43" t="s">
        <v>359</v>
      </c>
      <c r="AB43" t="s">
        <v>360</v>
      </c>
      <c r="AC43" t="s">
        <v>361</v>
      </c>
      <c r="AD43" t="s">
        <v>431</v>
      </c>
      <c r="AE43" t="s">
        <v>362</v>
      </c>
      <c r="AF43" t="s">
        <v>363</v>
      </c>
      <c r="AG43" t="s">
        <v>364</v>
      </c>
      <c r="AH43" t="s">
        <v>365</v>
      </c>
      <c r="AI43" t="s">
        <v>354</v>
      </c>
      <c r="AJ43" t="s">
        <v>366</v>
      </c>
      <c r="AL43" t="s">
        <v>22</v>
      </c>
      <c r="AM43" t="str">
        <f t="shared" si="11"/>
        <v xml:space="preserve">\hline \multirow{5}{*}{Sawyer} &amp; 7 &amp; 47 &amp; [0.975, 0.978] &amp; [0.967, 0.970] &amp; [0.862, 0.865] &amp; [0.798, 0.801] &amp; [0.931, 0.934] \\ </v>
      </c>
    </row>
    <row r="44" spans="2:39" x14ac:dyDescent="0.3">
      <c r="B44" t="s">
        <v>14</v>
      </c>
      <c r="C44">
        <v>8</v>
      </c>
      <c r="D44">
        <v>41</v>
      </c>
      <c r="E44">
        <v>1.03326432413322</v>
      </c>
      <c r="F44">
        <v>1.0365905595877101</v>
      </c>
      <c r="G44">
        <v>1.0180017944312101</v>
      </c>
      <c r="H44">
        <v>1.0216892624793601</v>
      </c>
      <c r="I44">
        <v>0.86490515029292603</v>
      </c>
      <c r="J44">
        <v>0.86788049856203597</v>
      </c>
      <c r="K44">
        <v>0.72738137611975195</v>
      </c>
      <c r="L44">
        <v>0.73075174388024899</v>
      </c>
      <c r="M44">
        <v>0.93639483206636498</v>
      </c>
      <c r="N44">
        <v>0.93986381200143099</v>
      </c>
      <c r="P44">
        <f t="shared" si="1"/>
        <v>1.03</v>
      </c>
      <c r="Q44">
        <f t="shared" si="2"/>
        <v>1.04</v>
      </c>
      <c r="R44">
        <f t="shared" si="3"/>
        <v>1.02</v>
      </c>
      <c r="S44">
        <f t="shared" si="4"/>
        <v>1.02</v>
      </c>
      <c r="T44">
        <f t="shared" si="5"/>
        <v>0.86499999999999999</v>
      </c>
      <c r="U44">
        <f t="shared" si="6"/>
        <v>0.86799999999999999</v>
      </c>
      <c r="V44">
        <f t="shared" si="7"/>
        <v>0.72699999999999998</v>
      </c>
      <c r="W44">
        <f t="shared" si="8"/>
        <v>0.73099999999999998</v>
      </c>
      <c r="X44">
        <f t="shared" si="9"/>
        <v>0.93600000000000005</v>
      </c>
      <c r="Y44">
        <f t="shared" si="10"/>
        <v>0.94</v>
      </c>
      <c r="AA44" t="s">
        <v>367</v>
      </c>
      <c r="AB44" t="s">
        <v>346</v>
      </c>
      <c r="AC44" t="s">
        <v>368</v>
      </c>
      <c r="AD44" t="s">
        <v>368</v>
      </c>
      <c r="AE44" t="s">
        <v>363</v>
      </c>
      <c r="AF44" t="s">
        <v>369</v>
      </c>
      <c r="AG44" t="s">
        <v>274</v>
      </c>
      <c r="AH44" t="s">
        <v>370</v>
      </c>
      <c r="AI44" t="s">
        <v>371</v>
      </c>
      <c r="AJ44" t="s">
        <v>432</v>
      </c>
      <c r="AM44" t="str">
        <f t="shared" si="11"/>
        <v xml:space="preserve"> &amp; 8 &amp; 41 &amp; [1.03, 1.04] &amp; [1.02, 1.02] &amp; [0.865, 0.868] &amp; [0.727, 0.731] &amp; [0.936, 0.940] \\ </v>
      </c>
    </row>
    <row r="45" spans="2:39" x14ac:dyDescent="0.3">
      <c r="B45" t="s">
        <v>14</v>
      </c>
      <c r="C45">
        <v>9</v>
      </c>
      <c r="D45">
        <v>37</v>
      </c>
      <c r="E45">
        <v>1.0896219965868801</v>
      </c>
      <c r="F45">
        <v>1.09278046495158</v>
      </c>
      <c r="G45">
        <v>1.08199019776712</v>
      </c>
      <c r="H45">
        <v>1.08572458484158</v>
      </c>
      <c r="I45">
        <v>0.96837522191139802</v>
      </c>
      <c r="J45">
        <v>0.97164494615582897</v>
      </c>
      <c r="K45">
        <v>0.764022765928565</v>
      </c>
      <c r="L45">
        <v>0.76698427407143499</v>
      </c>
      <c r="M45">
        <v>1.0233550316845501</v>
      </c>
      <c r="N45">
        <v>1.02673208695951</v>
      </c>
      <c r="P45">
        <f t="shared" si="1"/>
        <v>1.0900000000000001</v>
      </c>
      <c r="Q45">
        <f t="shared" si="2"/>
        <v>1.0900000000000001</v>
      </c>
      <c r="R45">
        <f t="shared" si="3"/>
        <v>1.08</v>
      </c>
      <c r="S45">
        <f t="shared" si="4"/>
        <v>1.0900000000000001</v>
      </c>
      <c r="T45">
        <f t="shared" si="5"/>
        <v>0.96799999999999997</v>
      </c>
      <c r="U45">
        <f t="shared" si="6"/>
        <v>0.97199999999999998</v>
      </c>
      <c r="V45">
        <f t="shared" si="7"/>
        <v>0.76400000000000001</v>
      </c>
      <c r="W45">
        <f t="shared" si="8"/>
        <v>0.76700000000000002</v>
      </c>
      <c r="X45">
        <f t="shared" si="9"/>
        <v>1.02</v>
      </c>
      <c r="Y45">
        <f t="shared" si="10"/>
        <v>1.03</v>
      </c>
      <c r="AA45" t="s">
        <v>372</v>
      </c>
      <c r="AB45" t="s">
        <v>372</v>
      </c>
      <c r="AC45" t="s">
        <v>373</v>
      </c>
      <c r="AD45" t="s">
        <v>372</v>
      </c>
      <c r="AE45" t="s">
        <v>374</v>
      </c>
      <c r="AF45" t="s">
        <v>375</v>
      </c>
      <c r="AG45" t="s">
        <v>376</v>
      </c>
      <c r="AH45" t="s">
        <v>377</v>
      </c>
      <c r="AI45" t="s">
        <v>368</v>
      </c>
      <c r="AJ45" t="s">
        <v>367</v>
      </c>
      <c r="AM45" t="str">
        <f t="shared" si="11"/>
        <v xml:space="preserve"> &amp; 9 &amp; 37 &amp; [1.09, 1.09] &amp; [1.08, 1.09] &amp; [0.968, 0.972] &amp; [0.764, 0.767] &amp; [1.02, 1.03] \\ </v>
      </c>
    </row>
    <row r="46" spans="2:39" x14ac:dyDescent="0.3">
      <c r="B46" t="s">
        <v>14</v>
      </c>
      <c r="C46">
        <v>10</v>
      </c>
      <c r="D46">
        <v>33</v>
      </c>
      <c r="E46">
        <v>1.0171264398819599</v>
      </c>
      <c r="F46">
        <v>1.0203180428766601</v>
      </c>
      <c r="G46">
        <v>1.00541400654484</v>
      </c>
      <c r="H46">
        <v>1.00862989589418</v>
      </c>
      <c r="I46">
        <v>0.77366174366098495</v>
      </c>
      <c r="J46">
        <v>0.77643356883901504</v>
      </c>
      <c r="K46">
        <v>0.54143250736470105</v>
      </c>
      <c r="L46">
        <v>0.54405952803352897</v>
      </c>
      <c r="M46">
        <v>0.93099681240977195</v>
      </c>
      <c r="N46">
        <v>0.93457261848453799</v>
      </c>
      <c r="P46">
        <f t="shared" si="1"/>
        <v>1.02</v>
      </c>
      <c r="Q46">
        <f t="shared" si="2"/>
        <v>1.02</v>
      </c>
      <c r="R46">
        <f t="shared" si="3"/>
        <v>1.01</v>
      </c>
      <c r="S46">
        <f t="shared" si="4"/>
        <v>1.01</v>
      </c>
      <c r="T46">
        <f t="shared" si="5"/>
        <v>0.77400000000000002</v>
      </c>
      <c r="U46">
        <f t="shared" si="6"/>
        <v>0.77600000000000002</v>
      </c>
      <c r="V46">
        <f t="shared" si="7"/>
        <v>0.54100000000000004</v>
      </c>
      <c r="W46">
        <f t="shared" si="8"/>
        <v>0.54400000000000004</v>
      </c>
      <c r="X46">
        <f t="shared" si="9"/>
        <v>0.93100000000000005</v>
      </c>
      <c r="Y46">
        <f t="shared" si="10"/>
        <v>0.93500000000000005</v>
      </c>
      <c r="AA46" t="s">
        <v>368</v>
      </c>
      <c r="AB46" t="s">
        <v>368</v>
      </c>
      <c r="AC46" t="s">
        <v>378</v>
      </c>
      <c r="AD46" t="s">
        <v>378</v>
      </c>
      <c r="AE46" t="s">
        <v>379</v>
      </c>
      <c r="AF46" t="s">
        <v>380</v>
      </c>
      <c r="AG46" t="s">
        <v>321</v>
      </c>
      <c r="AH46" t="s">
        <v>381</v>
      </c>
      <c r="AI46" t="s">
        <v>354</v>
      </c>
      <c r="AJ46" t="s">
        <v>382</v>
      </c>
      <c r="AM46" t="str">
        <f t="shared" si="11"/>
        <v xml:space="preserve"> &amp; 10 &amp; 33 &amp; [1.02, 1.02] &amp; [1.01, 1.01] &amp; [0.774, 0.776] &amp; [0.541, 0.544] &amp; [0.931, 0.935] \\ </v>
      </c>
    </row>
    <row r="47" spans="2:39" x14ac:dyDescent="0.3">
      <c r="B47" t="s">
        <v>14</v>
      </c>
      <c r="C47">
        <v>11</v>
      </c>
      <c r="D47">
        <v>31</v>
      </c>
      <c r="E47">
        <v>0.80864391484597697</v>
      </c>
      <c r="F47">
        <v>0.81081044412838199</v>
      </c>
      <c r="G47">
        <v>0.80292150395356598</v>
      </c>
      <c r="H47">
        <v>0.80558548791635198</v>
      </c>
      <c r="I47">
        <v>0.59844499287848996</v>
      </c>
      <c r="J47">
        <v>0.60063438696647098</v>
      </c>
      <c r="K47">
        <v>0.31830259070732703</v>
      </c>
      <c r="L47">
        <v>0.320454223451965</v>
      </c>
      <c r="M47">
        <v>0.749228431589674</v>
      </c>
      <c r="N47">
        <v>0.75173417003634202</v>
      </c>
      <c r="P47">
        <f t="shared" si="1"/>
        <v>0.80900000000000005</v>
      </c>
      <c r="Q47">
        <f t="shared" si="2"/>
        <v>0.81100000000000005</v>
      </c>
      <c r="R47">
        <f t="shared" si="3"/>
        <v>0.80300000000000005</v>
      </c>
      <c r="S47">
        <f t="shared" si="4"/>
        <v>0.80600000000000005</v>
      </c>
      <c r="T47">
        <f t="shared" si="5"/>
        <v>0.59799999999999998</v>
      </c>
      <c r="U47">
        <f t="shared" si="6"/>
        <v>0.60099999999999998</v>
      </c>
      <c r="V47">
        <f t="shared" si="7"/>
        <v>0.318</v>
      </c>
      <c r="W47">
        <f t="shared" si="8"/>
        <v>0.32</v>
      </c>
      <c r="X47">
        <f t="shared" si="9"/>
        <v>0.749</v>
      </c>
      <c r="Y47">
        <f t="shared" si="10"/>
        <v>0.752</v>
      </c>
      <c r="AA47" t="s">
        <v>383</v>
      </c>
      <c r="AB47" t="s">
        <v>384</v>
      </c>
      <c r="AC47" t="s">
        <v>385</v>
      </c>
      <c r="AD47" t="s">
        <v>386</v>
      </c>
      <c r="AE47" t="s">
        <v>387</v>
      </c>
      <c r="AF47" t="s">
        <v>279</v>
      </c>
      <c r="AG47" t="s">
        <v>388</v>
      </c>
      <c r="AH47" t="s">
        <v>433</v>
      </c>
      <c r="AI47" t="s">
        <v>389</v>
      </c>
      <c r="AJ47" t="s">
        <v>58</v>
      </c>
      <c r="AM47" t="str">
        <f t="shared" si="11"/>
        <v xml:space="preserve"> &amp; 11 &amp; 31 &amp; [0.809, 0.811] &amp; [0.803, 0.806] &amp; [0.598, 0.601] &amp; [0.318, 0.320] &amp; [0.749, 0.752] \\ </v>
      </c>
    </row>
    <row r="48" spans="2:39" x14ac:dyDescent="0.3">
      <c r="AA48" t="s">
        <v>390</v>
      </c>
      <c r="AB48" t="s">
        <v>390</v>
      </c>
      <c r="AC48" t="s">
        <v>390</v>
      </c>
      <c r="AD48" t="s">
        <v>390</v>
      </c>
      <c r="AE48" t="s">
        <v>390</v>
      </c>
      <c r="AF48" t="s">
        <v>390</v>
      </c>
      <c r="AG48" t="s">
        <v>390</v>
      </c>
      <c r="AH48" t="s">
        <v>390</v>
      </c>
      <c r="AI48" t="s">
        <v>390</v>
      </c>
      <c r="AJ48" t="s">
        <v>390</v>
      </c>
    </row>
    <row r="49" spans="4:39" x14ac:dyDescent="0.3">
      <c r="D49" t="s">
        <v>3</v>
      </c>
      <c r="E49">
        <f>AVERAGE(E3:E47)</f>
        <v>20.751998984165176</v>
      </c>
      <c r="F49">
        <f t="shared" ref="F49:N49" si="12">AVERAGE(F3:F47)</f>
        <v>20.817884973695076</v>
      </c>
      <c r="G49">
        <f t="shared" si="12"/>
        <v>20.202215665917755</v>
      </c>
      <c r="H49">
        <f t="shared" si="12"/>
        <v>20.265729935600625</v>
      </c>
      <c r="I49">
        <f t="shared" si="12"/>
        <v>18.62071383963805</v>
      </c>
      <c r="J49">
        <f t="shared" si="12"/>
        <v>18.683738564522649</v>
      </c>
      <c r="K49">
        <f t="shared" si="12"/>
        <v>12.353994024988674</v>
      </c>
      <c r="L49">
        <f t="shared" si="12"/>
        <v>12.406708783079244</v>
      </c>
      <c r="M49">
        <f t="shared" si="12"/>
        <v>16.920326896599271</v>
      </c>
      <c r="N49">
        <f t="shared" si="12"/>
        <v>16.98103227476253</v>
      </c>
      <c r="P49">
        <f>ROUND(E49,3)</f>
        <v>20.751999999999999</v>
      </c>
      <c r="Q49">
        <f t="shared" ref="Q49:Y49" si="13">ROUND(F49,3)</f>
        <v>20.818000000000001</v>
      </c>
      <c r="R49">
        <f t="shared" si="13"/>
        <v>20.202000000000002</v>
      </c>
      <c r="S49">
        <f t="shared" si="13"/>
        <v>20.265999999999998</v>
      </c>
      <c r="T49">
        <f t="shared" si="13"/>
        <v>18.620999999999999</v>
      </c>
      <c r="U49">
        <f t="shared" si="13"/>
        <v>18.684000000000001</v>
      </c>
      <c r="V49">
        <f t="shared" si="13"/>
        <v>12.353999999999999</v>
      </c>
      <c r="W49">
        <f t="shared" si="13"/>
        <v>12.407</v>
      </c>
      <c r="X49">
        <f t="shared" si="13"/>
        <v>16.920000000000002</v>
      </c>
      <c r="Y49">
        <f t="shared" si="13"/>
        <v>16.981000000000002</v>
      </c>
      <c r="AA49" t="s">
        <v>391</v>
      </c>
      <c r="AB49" t="s">
        <v>392</v>
      </c>
      <c r="AC49" t="s">
        <v>393</v>
      </c>
      <c r="AD49" t="s">
        <v>394</v>
      </c>
      <c r="AE49" t="s">
        <v>395</v>
      </c>
      <c r="AF49" t="s">
        <v>396</v>
      </c>
      <c r="AG49" t="s">
        <v>397</v>
      </c>
      <c r="AH49" t="s">
        <v>398</v>
      </c>
      <c r="AI49" s="1" t="s">
        <v>434</v>
      </c>
      <c r="AJ49" t="s">
        <v>399</v>
      </c>
      <c r="AL49" t="s">
        <v>23</v>
      </c>
      <c r="AM49" t="str">
        <f>_xlfn.CONCAT(AL49," &amp; ",AB52," &amp; ",AD52," &amp; ",AF52," &amp; ",AH52," &amp; ",AJ52," \\ ")</f>
        <v xml:space="preserve">\hline  \multicolumn{3}{|c|}{Average} &amp; 20.785 &amp; 20.234 &amp; 18.652 &amp; 12.38 &amp; 16.951 \\ </v>
      </c>
    </row>
    <row r="52" spans="4:39" x14ac:dyDescent="0.3">
      <c r="F52">
        <f>(E49+F49)/2</f>
        <v>20.784941978930128</v>
      </c>
      <c r="H52">
        <f>(G49+H49)/2</f>
        <v>20.23397280075919</v>
      </c>
      <c r="J52">
        <f>(I49+J49)/2</f>
        <v>18.65222620208035</v>
      </c>
      <c r="L52">
        <f>(K49+L49)/2</f>
        <v>12.380351404033959</v>
      </c>
      <c r="N52">
        <f>(M49+N49)/2</f>
        <v>16.950679585680902</v>
      </c>
      <c r="Q52">
        <f>ROUND(F52,3)</f>
        <v>20.785</v>
      </c>
      <c r="S52">
        <f t="shared" ref="S52" si="14">ROUND(H52,3)</f>
        <v>20.234000000000002</v>
      </c>
      <c r="U52">
        <f t="shared" ref="U52" si="15">ROUND(J52,3)</f>
        <v>18.652000000000001</v>
      </c>
      <c r="W52">
        <f t="shared" ref="W52" si="16">ROUND(L52,3)</f>
        <v>12.38</v>
      </c>
      <c r="Y52">
        <f t="shared" ref="Y52" si="17">ROUND(N52,3)</f>
        <v>16.951000000000001</v>
      </c>
      <c r="AB52" t="str">
        <f>SUBSTITUTE(Q52,",",".")</f>
        <v>20.785</v>
      </c>
      <c r="AD52" t="str">
        <f>SUBSTITUTE(S52,",",".")</f>
        <v>20.234</v>
      </c>
      <c r="AF52" t="str">
        <f>SUBSTITUTE(U52,",",".")</f>
        <v>18.652</v>
      </c>
      <c r="AH52" t="str">
        <f>SUBSTITUTE(W52,",",".")</f>
        <v>12.38</v>
      </c>
      <c r="AJ52" t="str">
        <f>SUBSTITUTE(Y52,",",".")</f>
        <v>16.951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2D3A6-8550-4899-A87A-8DF1B0E8B17C}">
  <dimension ref="B1:AO49"/>
  <sheetViews>
    <sheetView workbookViewId="0">
      <selection activeCell="AN2" sqref="AN2:AN49"/>
    </sheetView>
  </sheetViews>
  <sheetFormatPr defaultRowHeight="14.4" x14ac:dyDescent="0.3"/>
  <cols>
    <col min="12" max="12" width="12.33203125" customWidth="1"/>
    <col min="29" max="29" width="10.88671875" customWidth="1"/>
  </cols>
  <sheetData>
    <row r="1" spans="2:41" x14ac:dyDescent="0.3">
      <c r="G1" t="s">
        <v>439</v>
      </c>
      <c r="I1" t="s">
        <v>441</v>
      </c>
      <c r="N1" t="s">
        <v>447</v>
      </c>
      <c r="O1" t="s">
        <v>441</v>
      </c>
      <c r="V1" t="s">
        <v>25</v>
      </c>
      <c r="X1" t="s">
        <v>439</v>
      </c>
      <c r="AA1" t="s">
        <v>447</v>
      </c>
      <c r="AE1" t="s">
        <v>29</v>
      </c>
      <c r="AG1" t="s">
        <v>439</v>
      </c>
      <c r="AJ1" t="s">
        <v>447</v>
      </c>
    </row>
    <row r="2" spans="2:41" x14ac:dyDescent="0.3">
      <c r="B2" t="s">
        <v>4</v>
      </c>
      <c r="C2" t="s">
        <v>5</v>
      </c>
      <c r="D2" t="s">
        <v>6</v>
      </c>
      <c r="E2" t="s">
        <v>27</v>
      </c>
      <c r="G2" t="s">
        <v>440</v>
      </c>
      <c r="H2" t="s">
        <v>442</v>
      </c>
      <c r="I2" t="s">
        <v>443</v>
      </c>
      <c r="J2" t="s">
        <v>444</v>
      </c>
      <c r="K2" t="s">
        <v>445</v>
      </c>
      <c r="L2" t="s">
        <v>446</v>
      </c>
      <c r="M2" t="s">
        <v>442</v>
      </c>
      <c r="N2" t="s">
        <v>443</v>
      </c>
      <c r="O2" t="s">
        <v>443</v>
      </c>
      <c r="P2" t="s">
        <v>444</v>
      </c>
      <c r="Q2" t="s">
        <v>445</v>
      </c>
      <c r="R2" t="s">
        <v>446</v>
      </c>
      <c r="S2" t="s">
        <v>455</v>
      </c>
      <c r="V2" t="s">
        <v>27</v>
      </c>
      <c r="X2" t="s">
        <v>440</v>
      </c>
      <c r="Y2" t="s">
        <v>454</v>
      </c>
      <c r="AA2" t="s">
        <v>440</v>
      </c>
      <c r="AB2" t="s">
        <v>454</v>
      </c>
      <c r="AE2" t="s">
        <v>27</v>
      </c>
      <c r="AG2" t="s">
        <v>440</v>
      </c>
      <c r="AH2" t="s">
        <v>454</v>
      </c>
      <c r="AJ2" t="s">
        <v>440</v>
      </c>
      <c r="AK2" t="s">
        <v>454</v>
      </c>
      <c r="AN2" t="s">
        <v>15</v>
      </c>
    </row>
    <row r="3" spans="2:41" x14ac:dyDescent="0.3">
      <c r="B3" t="s">
        <v>7</v>
      </c>
      <c r="C3">
        <v>7</v>
      </c>
      <c r="D3">
        <v>48</v>
      </c>
      <c r="E3">
        <v>0.41896466277504102</v>
      </c>
      <c r="F3">
        <v>0.42081728412761299</v>
      </c>
      <c r="G3">
        <v>0.41104000000000002</v>
      </c>
      <c r="H3">
        <f>1-(G3)/(E3+F3)*2</f>
        <v>2.1079218204134498E-2</v>
      </c>
      <c r="I3" s="2">
        <v>0.41589199999999998</v>
      </c>
      <c r="J3" s="2">
        <v>8.4720000000000004E-3</v>
      </c>
      <c r="K3">
        <f>I3-J3*1.96/500^0.5</f>
        <v>0.41514939645810917</v>
      </c>
      <c r="L3">
        <f>I3+J3*1.96/500^0.5</f>
        <v>0.4166346035418908</v>
      </c>
      <c r="M3">
        <f>1-(I3)/(E3+F3)*2</f>
        <v>9.5238376249365819E-3</v>
      </c>
      <c r="N3">
        <v>0.61592999999999998</v>
      </c>
      <c r="O3" s="2">
        <v>0.61869799999999997</v>
      </c>
      <c r="P3" s="2">
        <v>1.0494E-2</v>
      </c>
      <c r="Q3">
        <f>O3-P3*1.96/500^0.5</f>
        <v>0.61777816034364941</v>
      </c>
      <c r="R3">
        <f>O3+P3*1.96/500^0.5</f>
        <v>0.61961783965635053</v>
      </c>
      <c r="S3">
        <f>IF(O3&lt;I3,1,0)</f>
        <v>0</v>
      </c>
      <c r="V3">
        <f t="shared" ref="V3:V47" si="0">ROUND(E3,3)</f>
        <v>0.41899999999999998</v>
      </c>
      <c r="W3">
        <f t="shared" ref="W3:W47" si="1">ROUND(F3,3)</f>
        <v>0.42099999999999999</v>
      </c>
      <c r="X3">
        <f t="shared" ref="X3:X47" si="2">ROUND(G3,3)</f>
        <v>0.41099999999999998</v>
      </c>
      <c r="Y3">
        <f t="shared" ref="Y3:Y47" si="3">ROUND(K3,3)</f>
        <v>0.41499999999999998</v>
      </c>
      <c r="Z3">
        <f t="shared" ref="Z3:Z47" si="4">ROUND(L3,3)</f>
        <v>0.41699999999999998</v>
      </c>
      <c r="AA3">
        <f t="shared" ref="AA3:AA47" si="5">ROUND(N3,3)</f>
        <v>0.61599999999999999</v>
      </c>
      <c r="AB3">
        <f>ROUND(Q3,3)</f>
        <v>0.61799999999999999</v>
      </c>
      <c r="AC3">
        <f>ROUND(R3,3)</f>
        <v>0.62</v>
      </c>
      <c r="AE3" s="1" t="s">
        <v>34</v>
      </c>
      <c r="AF3" s="1" t="s">
        <v>35</v>
      </c>
      <c r="AG3" s="1" t="s">
        <v>456</v>
      </c>
      <c r="AH3" s="1" t="s">
        <v>457</v>
      </c>
      <c r="AI3" s="1" t="s">
        <v>458</v>
      </c>
      <c r="AJ3" s="1" t="s">
        <v>310</v>
      </c>
      <c r="AK3" s="1" t="s">
        <v>311</v>
      </c>
      <c r="AL3" s="1" t="s">
        <v>533</v>
      </c>
      <c r="AN3" t="s">
        <v>24</v>
      </c>
      <c r="AO3" t="str">
        <f>_xlfn.CONCAT(AN3," &amp; ",C3," &amp; ",D3," &amp; [",AE3,", ",AF3,"] &amp; ",AG3," &amp; [",AH3,", ",AI3,"] &amp; ",AJ3," &amp; [",AK3,", ",AL3,"] \\")</f>
        <v>\hline \multirow{6}{*}{Buxey} &amp; 7 &amp; 48 &amp; [0.419, 0.421] &amp; 0.411 &amp; [0.415, 0.417] &amp; 0.616 &amp; [0.618, 0.620] \\</v>
      </c>
    </row>
    <row r="4" spans="2:41" x14ac:dyDescent="0.3">
      <c r="B4" t="s">
        <v>7</v>
      </c>
      <c r="C4">
        <v>8</v>
      </c>
      <c r="D4">
        <v>42</v>
      </c>
      <c r="E4">
        <v>0.49171572294240101</v>
      </c>
      <c r="F4">
        <v>0.49402708407514201</v>
      </c>
      <c r="G4">
        <v>0.48873</v>
      </c>
      <c r="H4">
        <f t="shared" ref="H4:H47" si="6">1-(G4)/(E4+F4)*2</f>
        <v>8.4026045724883147E-3</v>
      </c>
      <c r="I4" s="2">
        <v>0.49380499999999999</v>
      </c>
      <c r="J4" s="2">
        <v>8.3309999999999999E-3</v>
      </c>
      <c r="K4">
        <f t="shared" ref="K4:K47" si="7">I4-J4*1.96/500^0.5</f>
        <v>0.49307475565303438</v>
      </c>
      <c r="L4">
        <f t="shared" ref="L4:L47" si="8">I4+J4*1.96/500^0.5</f>
        <v>0.49453524434696561</v>
      </c>
      <c r="M4">
        <f t="shared" ref="M4:M47" si="9">1-(I4)/(E4+F4)*2</f>
        <v>-1.8941989423248984E-3</v>
      </c>
      <c r="N4">
        <v>0.88258999999999999</v>
      </c>
      <c r="O4" s="2">
        <v>0.887656</v>
      </c>
      <c r="P4" s="2">
        <v>9.8650000000000005E-3</v>
      </c>
      <c r="Q4">
        <f t="shared" ref="Q4:Q47" si="10">O4-P4*1.96/500^0.5</f>
        <v>0.88679129462455697</v>
      </c>
      <c r="R4">
        <f t="shared" ref="R4:R47" si="11">O4+P4*1.96/500^0.5</f>
        <v>0.88852070537544303</v>
      </c>
      <c r="S4">
        <f t="shared" ref="S4:S47" si="12">IF(O4&lt;I4,1,0)</f>
        <v>0</v>
      </c>
      <c r="V4">
        <f t="shared" si="0"/>
        <v>0.49199999999999999</v>
      </c>
      <c r="W4">
        <f t="shared" si="1"/>
        <v>0.49399999999999999</v>
      </c>
      <c r="X4">
        <f t="shared" si="2"/>
        <v>0.48899999999999999</v>
      </c>
      <c r="Y4">
        <f t="shared" si="3"/>
        <v>0.49299999999999999</v>
      </c>
      <c r="Z4">
        <f t="shared" si="4"/>
        <v>0.495</v>
      </c>
      <c r="AA4">
        <f t="shared" si="5"/>
        <v>0.88300000000000001</v>
      </c>
      <c r="AB4">
        <f t="shared" ref="AB4:AB47" si="13">ROUND(Q4,3)</f>
        <v>0.88700000000000001</v>
      </c>
      <c r="AC4">
        <f>ROUND(R4,3)</f>
        <v>0.88900000000000001</v>
      </c>
      <c r="AE4" s="1" t="s">
        <v>44</v>
      </c>
      <c r="AF4" s="1" t="s">
        <v>45</v>
      </c>
      <c r="AG4" s="1" t="s">
        <v>56</v>
      </c>
      <c r="AH4" s="1" t="s">
        <v>459</v>
      </c>
      <c r="AI4" s="1" t="s">
        <v>51</v>
      </c>
      <c r="AJ4" s="1" t="s">
        <v>460</v>
      </c>
      <c r="AK4" s="1" t="s">
        <v>629</v>
      </c>
      <c r="AL4" s="1" t="s">
        <v>461</v>
      </c>
      <c r="AO4" t="str">
        <f t="shared" ref="AO4:AO47" si="14">_xlfn.CONCAT(AN4," &amp; ",C4," &amp; ",D4," &amp; [",AE4,", ",AF4,"] &amp; ",AG4," &amp; [",AH4,", ",AI4,"] &amp; ",AJ4," &amp; [",AK4,", ",AL4,"] \\")</f>
        <v xml:space="preserve"> &amp; 8 &amp; 42 &amp; [0.492, 0.494] &amp; 0.489 &amp; [0.493, 0.495] &amp; 0.883 &amp; [0.887, 0.889] \\</v>
      </c>
    </row>
    <row r="5" spans="2:41" x14ac:dyDescent="0.3">
      <c r="B5" t="s">
        <v>7</v>
      </c>
      <c r="C5">
        <v>9</v>
      </c>
      <c r="D5">
        <v>38</v>
      </c>
      <c r="E5">
        <v>0.21338433666989001</v>
      </c>
      <c r="F5">
        <v>0.21450566333011001</v>
      </c>
      <c r="G5">
        <v>0.21135999999999999</v>
      </c>
      <c r="H5">
        <f t="shared" si="6"/>
        <v>1.2082544579214316E-2</v>
      </c>
      <c r="I5" s="2">
        <v>0.21382599999999999</v>
      </c>
      <c r="J5" s="2">
        <v>4.0969999999999999E-3</v>
      </c>
      <c r="K5">
        <f t="shared" si="7"/>
        <v>0.21346688211625037</v>
      </c>
      <c r="L5">
        <f t="shared" si="8"/>
        <v>0.21418511788374961</v>
      </c>
      <c r="M5">
        <f t="shared" si="9"/>
        <v>5.562177195074236E-4</v>
      </c>
      <c r="N5">
        <v>0.21129999999999999</v>
      </c>
      <c r="O5" s="2">
        <v>0.213889</v>
      </c>
      <c r="P5" s="2">
        <v>4.2119999999999996E-3</v>
      </c>
      <c r="Q5">
        <f t="shared" si="10"/>
        <v>0.21351980192180781</v>
      </c>
      <c r="R5">
        <f t="shared" si="11"/>
        <v>0.21425819807819219</v>
      </c>
      <c r="S5">
        <f t="shared" si="12"/>
        <v>0</v>
      </c>
      <c r="V5">
        <f t="shared" si="0"/>
        <v>0.21299999999999999</v>
      </c>
      <c r="W5">
        <f t="shared" si="1"/>
        <v>0.215</v>
      </c>
      <c r="X5">
        <f t="shared" si="2"/>
        <v>0.21099999999999999</v>
      </c>
      <c r="Y5">
        <f t="shared" si="3"/>
        <v>0.21299999999999999</v>
      </c>
      <c r="Z5">
        <f t="shared" si="4"/>
        <v>0.214</v>
      </c>
      <c r="AA5">
        <f t="shared" si="5"/>
        <v>0.21099999999999999</v>
      </c>
      <c r="AB5">
        <f t="shared" si="13"/>
        <v>0.214</v>
      </c>
      <c r="AC5">
        <f t="shared" ref="AC5:AC47" si="15">ROUND(R5,3)</f>
        <v>0.214</v>
      </c>
      <c r="AE5" s="1" t="s">
        <v>48</v>
      </c>
      <c r="AF5" s="1" t="s">
        <v>50</v>
      </c>
      <c r="AG5" s="1" t="s">
        <v>462</v>
      </c>
      <c r="AH5" s="1" t="s">
        <v>48</v>
      </c>
      <c r="AI5" s="1" t="s">
        <v>49</v>
      </c>
      <c r="AJ5" s="1" t="s">
        <v>462</v>
      </c>
      <c r="AK5" s="1" t="s">
        <v>49</v>
      </c>
      <c r="AL5" s="1" t="s">
        <v>49</v>
      </c>
      <c r="AO5" t="str">
        <f t="shared" si="14"/>
        <v xml:space="preserve"> &amp; 9 &amp; 38 &amp; [0.213, 0.215] &amp; 0.211 &amp; [0.213, 0.214] &amp; 0.211 &amp; [0.214, 0.214] \\</v>
      </c>
    </row>
    <row r="6" spans="2:41" x14ac:dyDescent="0.3">
      <c r="B6" t="s">
        <v>7</v>
      </c>
      <c r="C6">
        <v>10</v>
      </c>
      <c r="D6">
        <v>34</v>
      </c>
      <c r="E6">
        <v>0.46222366684127603</v>
      </c>
      <c r="F6">
        <v>0.464018833158724</v>
      </c>
      <c r="G6">
        <v>0.45942</v>
      </c>
      <c r="H6">
        <f t="shared" si="6"/>
        <v>7.9919675462960527E-3</v>
      </c>
      <c r="I6" s="2">
        <v>0.46265400000000001</v>
      </c>
      <c r="J6" s="2">
        <v>6.4900000000000001E-3</v>
      </c>
      <c r="K6">
        <f t="shared" si="7"/>
        <v>0.46208512641798022</v>
      </c>
      <c r="L6">
        <f t="shared" si="8"/>
        <v>0.4632228735820198</v>
      </c>
      <c r="M6">
        <f t="shared" si="9"/>
        <v>1.0089150519437817E-3</v>
      </c>
      <c r="N6" s="2">
        <v>0.46028000000000002</v>
      </c>
      <c r="O6" s="2">
        <v>0.46416000000000002</v>
      </c>
      <c r="P6" s="2">
        <v>6.3049999999999998E-3</v>
      </c>
      <c r="Q6">
        <f t="shared" si="10"/>
        <v>0.46360734238295309</v>
      </c>
      <c r="R6">
        <f t="shared" si="11"/>
        <v>0.46471265761704694</v>
      </c>
      <c r="S6">
        <f t="shared" si="12"/>
        <v>0</v>
      </c>
      <c r="V6">
        <f t="shared" si="0"/>
        <v>0.46200000000000002</v>
      </c>
      <c r="W6">
        <f t="shared" si="1"/>
        <v>0.46400000000000002</v>
      </c>
      <c r="X6">
        <f t="shared" si="2"/>
        <v>0.45900000000000002</v>
      </c>
      <c r="Y6">
        <f t="shared" si="3"/>
        <v>0.46200000000000002</v>
      </c>
      <c r="Z6">
        <f t="shared" si="4"/>
        <v>0.46300000000000002</v>
      </c>
      <c r="AA6">
        <f t="shared" si="5"/>
        <v>0.46</v>
      </c>
      <c r="AB6">
        <f t="shared" si="13"/>
        <v>0.46400000000000002</v>
      </c>
      <c r="AC6">
        <f t="shared" si="15"/>
        <v>0.46500000000000002</v>
      </c>
      <c r="AE6" s="1" t="s">
        <v>54</v>
      </c>
      <c r="AF6" s="1" t="s">
        <v>36</v>
      </c>
      <c r="AG6" s="1" t="s">
        <v>463</v>
      </c>
      <c r="AH6" s="1" t="s">
        <v>54</v>
      </c>
      <c r="AI6" s="1" t="s">
        <v>265</v>
      </c>
      <c r="AJ6" s="1" t="s">
        <v>625</v>
      </c>
      <c r="AK6" s="1" t="s">
        <v>36</v>
      </c>
      <c r="AL6" s="1" t="s">
        <v>464</v>
      </c>
      <c r="AO6" t="str">
        <f t="shared" si="14"/>
        <v xml:space="preserve"> &amp; 10 &amp; 34 &amp; [0.462, 0.464] &amp; 0.459 &amp; [0.462, 0.463] &amp; 0.460 &amp; [0.464, 0.465] \\</v>
      </c>
    </row>
    <row r="7" spans="2:41" x14ac:dyDescent="0.3">
      <c r="B7" t="s">
        <v>7</v>
      </c>
      <c r="C7">
        <v>11</v>
      </c>
      <c r="D7">
        <v>31</v>
      </c>
      <c r="E7">
        <v>0.477535834058745</v>
      </c>
      <c r="F7">
        <v>0.479863103994352</v>
      </c>
      <c r="G7">
        <v>0.46636</v>
      </c>
      <c r="H7">
        <f t="shared" si="6"/>
        <v>2.5777068547080728E-2</v>
      </c>
      <c r="I7" s="2">
        <v>0.46994200000000003</v>
      </c>
      <c r="J7" s="2">
        <v>1.0213E-2</v>
      </c>
      <c r="K7">
        <f t="shared" si="7"/>
        <v>0.46904679107963515</v>
      </c>
      <c r="L7">
        <f t="shared" si="8"/>
        <v>0.4708372089203649</v>
      </c>
      <c r="M7">
        <f t="shared" si="9"/>
        <v>1.829429442308983E-2</v>
      </c>
      <c r="N7">
        <v>1.0004999999999999</v>
      </c>
      <c r="O7" s="2">
        <v>1.0044740000000001</v>
      </c>
      <c r="P7" s="2">
        <v>1.0597000000000001E-2</v>
      </c>
      <c r="Q7">
        <f t="shared" si="10"/>
        <v>1.0035451319955835</v>
      </c>
      <c r="R7">
        <f t="shared" si="11"/>
        <v>1.0054028680044167</v>
      </c>
      <c r="S7">
        <f t="shared" si="12"/>
        <v>0</v>
      </c>
      <c r="V7">
        <f t="shared" si="0"/>
        <v>0.47799999999999998</v>
      </c>
      <c r="W7">
        <f t="shared" si="1"/>
        <v>0.48</v>
      </c>
      <c r="X7">
        <f t="shared" si="2"/>
        <v>0.46600000000000003</v>
      </c>
      <c r="Y7">
        <f t="shared" si="3"/>
        <v>0.46899999999999997</v>
      </c>
      <c r="Z7">
        <f t="shared" si="4"/>
        <v>0.47099999999999997</v>
      </c>
      <c r="AA7">
        <f t="shared" si="5"/>
        <v>1.0009999999999999</v>
      </c>
      <c r="AB7">
        <f t="shared" si="13"/>
        <v>1.004</v>
      </c>
      <c r="AC7">
        <f t="shared" si="15"/>
        <v>1.0049999999999999</v>
      </c>
      <c r="AE7" s="1" t="s">
        <v>63</v>
      </c>
      <c r="AF7" s="1" t="s">
        <v>534</v>
      </c>
      <c r="AG7" s="1" t="s">
        <v>37</v>
      </c>
      <c r="AH7" s="1" t="s">
        <v>465</v>
      </c>
      <c r="AI7" s="1" t="s">
        <v>53</v>
      </c>
      <c r="AJ7" s="1" t="s">
        <v>536</v>
      </c>
      <c r="AK7" s="1" t="s">
        <v>536</v>
      </c>
      <c r="AL7" s="1" t="s">
        <v>378</v>
      </c>
      <c r="AO7" t="str">
        <f t="shared" si="14"/>
        <v xml:space="preserve"> &amp; 11 &amp; 31 &amp; [0.478, 0.480] &amp; 0.466 &amp; [0.469, 0.471] &amp; 1.00 &amp; [1.00, 1.01] \\</v>
      </c>
    </row>
    <row r="8" spans="2:41" x14ac:dyDescent="0.3">
      <c r="B8" t="s">
        <v>7</v>
      </c>
      <c r="C8">
        <v>12</v>
      </c>
      <c r="D8">
        <v>29</v>
      </c>
      <c r="E8">
        <v>8.6378193676881598E-2</v>
      </c>
      <c r="F8">
        <v>8.7209705482782299E-2</v>
      </c>
      <c r="G8">
        <v>8.5360000000000005E-2</v>
      </c>
      <c r="H8">
        <f t="shared" si="6"/>
        <v>1.652130807243668E-2</v>
      </c>
      <c r="I8" s="2">
        <v>8.6620000000000003E-2</v>
      </c>
      <c r="J8" s="2">
        <v>2.2399999999999998E-3</v>
      </c>
      <c r="K8">
        <f t="shared" si="7"/>
        <v>8.6423655343031702E-2</v>
      </c>
      <c r="L8">
        <f t="shared" si="8"/>
        <v>8.6816344656968303E-2</v>
      </c>
      <c r="M8">
        <f t="shared" si="9"/>
        <v>2.0041671184918286E-3</v>
      </c>
      <c r="N8">
        <v>0.37285000000000001</v>
      </c>
      <c r="O8" s="2">
        <v>0.377697</v>
      </c>
      <c r="P8" s="2">
        <v>5.6550000000000003E-3</v>
      </c>
      <c r="Q8">
        <f t="shared" si="10"/>
        <v>0.37720131739501978</v>
      </c>
      <c r="R8">
        <f t="shared" si="11"/>
        <v>0.37819268260498023</v>
      </c>
      <c r="S8">
        <f t="shared" si="12"/>
        <v>0</v>
      </c>
      <c r="V8">
        <f t="shared" si="0"/>
        <v>8.5999999999999993E-2</v>
      </c>
      <c r="W8">
        <f t="shared" si="1"/>
        <v>8.6999999999999994E-2</v>
      </c>
      <c r="X8">
        <f t="shared" si="2"/>
        <v>8.5000000000000006E-2</v>
      </c>
      <c r="Y8">
        <f t="shared" si="3"/>
        <v>8.5999999999999993E-2</v>
      </c>
      <c r="Z8">
        <f t="shared" si="4"/>
        <v>8.6999999999999994E-2</v>
      </c>
      <c r="AA8">
        <f t="shared" si="5"/>
        <v>0.373</v>
      </c>
      <c r="AB8">
        <f t="shared" si="13"/>
        <v>0.377</v>
      </c>
      <c r="AC8">
        <f t="shared" si="15"/>
        <v>0.378</v>
      </c>
      <c r="AE8" s="1" t="s">
        <v>72</v>
      </c>
      <c r="AF8" s="1" t="s">
        <v>73</v>
      </c>
      <c r="AG8" s="1" t="s">
        <v>466</v>
      </c>
      <c r="AH8" s="1" t="s">
        <v>72</v>
      </c>
      <c r="AI8" s="1" t="s">
        <v>73</v>
      </c>
      <c r="AJ8" s="1" t="s">
        <v>467</v>
      </c>
      <c r="AK8" s="1" t="s">
        <v>630</v>
      </c>
      <c r="AL8" s="1" t="s">
        <v>468</v>
      </c>
      <c r="AO8" t="str">
        <f t="shared" si="14"/>
        <v xml:space="preserve"> &amp; 12 &amp; 29 &amp; [0.086, 0.087] &amp; 0.085 &amp; [0.086, 0.087] &amp; 0.373 &amp; [0.377, 0.378] \\</v>
      </c>
    </row>
    <row r="9" spans="2:41" x14ac:dyDescent="0.3">
      <c r="B9" t="s">
        <v>8</v>
      </c>
      <c r="C9">
        <v>6</v>
      </c>
      <c r="D9">
        <v>77</v>
      </c>
      <c r="E9">
        <v>4.85380401628497</v>
      </c>
      <c r="F9">
        <v>4.8717224122864504</v>
      </c>
      <c r="G9">
        <v>4.7876000000000003</v>
      </c>
      <c r="H9">
        <f t="shared" si="6"/>
        <v>1.5456893739941413E-2</v>
      </c>
      <c r="I9" s="2">
        <v>4.8198090000000002</v>
      </c>
      <c r="J9" s="2">
        <v>7.7769000000000005E-2</v>
      </c>
      <c r="K9">
        <f t="shared" si="7"/>
        <v>4.8129922465947468</v>
      </c>
      <c r="L9">
        <f t="shared" si="8"/>
        <v>4.8266257534052537</v>
      </c>
      <c r="M9">
        <f t="shared" si="9"/>
        <v>8.8332934162864696E-3</v>
      </c>
      <c r="N9">
        <v>5.5226899999999999</v>
      </c>
      <c r="O9" s="2">
        <v>5.5578079999999996</v>
      </c>
      <c r="P9" s="2">
        <v>8.2129999999999995E-2</v>
      </c>
      <c r="Q9">
        <f t="shared" si="10"/>
        <v>5.550608988090711</v>
      </c>
      <c r="R9">
        <f t="shared" si="11"/>
        <v>5.5650070119092883</v>
      </c>
      <c r="S9">
        <f t="shared" si="12"/>
        <v>0</v>
      </c>
      <c r="V9">
        <f t="shared" si="0"/>
        <v>4.8540000000000001</v>
      </c>
      <c r="W9">
        <f t="shared" si="1"/>
        <v>4.8719999999999999</v>
      </c>
      <c r="X9">
        <f t="shared" si="2"/>
        <v>4.7880000000000003</v>
      </c>
      <c r="Y9">
        <f t="shared" si="3"/>
        <v>4.8129999999999997</v>
      </c>
      <c r="Z9">
        <f t="shared" si="4"/>
        <v>4.827</v>
      </c>
      <c r="AA9">
        <f t="shared" si="5"/>
        <v>5.5229999999999997</v>
      </c>
      <c r="AB9">
        <f t="shared" si="13"/>
        <v>5.5510000000000002</v>
      </c>
      <c r="AC9">
        <f t="shared" si="15"/>
        <v>5.5650000000000004</v>
      </c>
      <c r="AE9" s="1" t="s">
        <v>81</v>
      </c>
      <c r="AF9" s="1" t="s">
        <v>82</v>
      </c>
      <c r="AG9" s="1" t="s">
        <v>537</v>
      </c>
      <c r="AH9" s="1" t="s">
        <v>538</v>
      </c>
      <c r="AI9" s="1" t="s">
        <v>539</v>
      </c>
      <c r="AJ9" s="1" t="s">
        <v>83</v>
      </c>
      <c r="AK9" s="1" t="s">
        <v>79</v>
      </c>
      <c r="AL9" s="1" t="s">
        <v>540</v>
      </c>
      <c r="AN9" t="s">
        <v>16</v>
      </c>
      <c r="AO9" t="str">
        <f t="shared" si="14"/>
        <v>\hline \multirow{4}{*}{Gunther} &amp; 6 &amp; 77 &amp; [4.85, 4.87] &amp; 4.79 &amp; [4.81, 4.83] &amp; 5.52 &amp; [5.55, 5.57] \\</v>
      </c>
    </row>
    <row r="10" spans="2:41" x14ac:dyDescent="0.3">
      <c r="B10" t="s">
        <v>8</v>
      </c>
      <c r="C10">
        <v>7</v>
      </c>
      <c r="D10">
        <v>64</v>
      </c>
      <c r="E10">
        <v>3.9810532468616602</v>
      </c>
      <c r="F10">
        <v>3.9966214434038201</v>
      </c>
      <c r="G10">
        <v>3.9360599999999999</v>
      </c>
      <c r="H10">
        <f t="shared" si="6"/>
        <v>1.3231260281179491E-2</v>
      </c>
      <c r="I10" s="2">
        <v>3.971781</v>
      </c>
      <c r="J10" s="2">
        <v>7.2231000000000004E-2</v>
      </c>
      <c r="K10">
        <f t="shared" si="7"/>
        <v>3.9654496736975546</v>
      </c>
      <c r="L10">
        <f t="shared" si="8"/>
        <v>3.9781123263024454</v>
      </c>
      <c r="M10">
        <f t="shared" si="9"/>
        <v>4.276019214860427E-3</v>
      </c>
      <c r="N10">
        <v>5.3891900000000001</v>
      </c>
      <c r="O10" s="2">
        <v>5.4194889999999996</v>
      </c>
      <c r="P10" s="2">
        <v>8.0340999999999996E-2</v>
      </c>
      <c r="Q10">
        <f t="shared" si="10"/>
        <v>5.4124468008546911</v>
      </c>
      <c r="R10">
        <f t="shared" si="11"/>
        <v>5.426531199145308</v>
      </c>
      <c r="S10">
        <f t="shared" si="12"/>
        <v>0</v>
      </c>
      <c r="V10">
        <f t="shared" si="0"/>
        <v>3.9809999999999999</v>
      </c>
      <c r="W10">
        <f t="shared" si="1"/>
        <v>3.9969999999999999</v>
      </c>
      <c r="X10">
        <f t="shared" si="2"/>
        <v>3.9359999999999999</v>
      </c>
      <c r="Y10">
        <f t="shared" si="3"/>
        <v>3.9649999999999999</v>
      </c>
      <c r="Z10">
        <f t="shared" si="4"/>
        <v>3.9780000000000002</v>
      </c>
      <c r="AA10">
        <f t="shared" si="5"/>
        <v>5.3890000000000002</v>
      </c>
      <c r="AB10">
        <f t="shared" si="13"/>
        <v>5.4119999999999999</v>
      </c>
      <c r="AC10">
        <f t="shared" si="15"/>
        <v>5.4269999999999996</v>
      </c>
      <c r="AE10" s="1" t="s">
        <v>90</v>
      </c>
      <c r="AF10" s="1" t="s">
        <v>400</v>
      </c>
      <c r="AG10" s="1" t="s">
        <v>541</v>
      </c>
      <c r="AH10" s="1" t="s">
        <v>542</v>
      </c>
      <c r="AI10" s="1" t="s">
        <v>90</v>
      </c>
      <c r="AJ10" s="1" t="s">
        <v>543</v>
      </c>
      <c r="AK10" s="1" t="s">
        <v>631</v>
      </c>
      <c r="AL10" s="1" t="s">
        <v>544</v>
      </c>
      <c r="AO10" t="str">
        <f t="shared" si="14"/>
        <v xml:space="preserve"> &amp; 7 &amp; 64 &amp; [3.98, 4.00] &amp; 3.94 &amp; [3.97, 3.98] &amp; 5.39 &amp; [5.41, 5.43] \\</v>
      </c>
    </row>
    <row r="11" spans="2:41" x14ac:dyDescent="0.3">
      <c r="B11" t="s">
        <v>8</v>
      </c>
      <c r="C11">
        <v>8</v>
      </c>
      <c r="D11">
        <v>56</v>
      </c>
      <c r="E11">
        <v>4.7013194902992499</v>
      </c>
      <c r="F11">
        <v>4.7188555974200499</v>
      </c>
      <c r="G11">
        <v>4.6074999999999999</v>
      </c>
      <c r="H11">
        <f t="shared" si="6"/>
        <v>2.1780390046760356E-2</v>
      </c>
      <c r="I11" s="2">
        <v>4.6476009999999999</v>
      </c>
      <c r="J11" s="2">
        <v>7.5232999999999994E-2</v>
      </c>
      <c r="K11">
        <f t="shared" si="7"/>
        <v>4.641006536795671</v>
      </c>
      <c r="L11">
        <f t="shared" si="8"/>
        <v>4.6541954632043288</v>
      </c>
      <c r="M11">
        <f t="shared" si="9"/>
        <v>1.3266535553274728E-2</v>
      </c>
      <c r="N11">
        <v>4.7625999999999999</v>
      </c>
      <c r="O11" s="2">
        <v>4.7987060000000001</v>
      </c>
      <c r="P11" s="2">
        <v>7.6099E-2</v>
      </c>
      <c r="Q11">
        <f t="shared" si="10"/>
        <v>4.7920356285488257</v>
      </c>
      <c r="R11">
        <f t="shared" si="11"/>
        <v>4.8053763714511746</v>
      </c>
      <c r="S11">
        <f t="shared" si="12"/>
        <v>0</v>
      </c>
      <c r="V11">
        <f t="shared" si="0"/>
        <v>4.7009999999999996</v>
      </c>
      <c r="W11">
        <f t="shared" si="1"/>
        <v>4.7190000000000003</v>
      </c>
      <c r="X11">
        <f t="shared" si="2"/>
        <v>4.6079999999999997</v>
      </c>
      <c r="Y11">
        <f t="shared" si="3"/>
        <v>4.641</v>
      </c>
      <c r="Z11">
        <f t="shared" si="4"/>
        <v>4.6539999999999999</v>
      </c>
      <c r="AA11">
        <f t="shared" si="5"/>
        <v>4.7629999999999999</v>
      </c>
      <c r="AB11">
        <f t="shared" si="13"/>
        <v>4.7919999999999998</v>
      </c>
      <c r="AC11">
        <f t="shared" si="15"/>
        <v>4.8049999999999997</v>
      </c>
      <c r="AE11" s="1" t="s">
        <v>407</v>
      </c>
      <c r="AF11" s="1" t="s">
        <v>98</v>
      </c>
      <c r="AG11" s="1" t="s">
        <v>545</v>
      </c>
      <c r="AH11" s="1" t="s">
        <v>92</v>
      </c>
      <c r="AI11" s="1" t="s">
        <v>546</v>
      </c>
      <c r="AJ11" s="1" t="s">
        <v>547</v>
      </c>
      <c r="AK11" s="1" t="s">
        <v>537</v>
      </c>
      <c r="AL11" s="1" t="s">
        <v>538</v>
      </c>
      <c r="AO11" t="str">
        <f t="shared" si="14"/>
        <v xml:space="preserve"> &amp; 8 &amp; 56 &amp; [4.70, 4.72] &amp; 4.61 &amp; [4.64, 4.65] &amp; 4.76 &amp; [4.79, 4.81] \\</v>
      </c>
    </row>
    <row r="12" spans="2:41" x14ac:dyDescent="0.3">
      <c r="B12" t="s">
        <v>8</v>
      </c>
      <c r="C12">
        <v>9</v>
      </c>
      <c r="D12">
        <v>54</v>
      </c>
      <c r="E12">
        <v>1.32480348170643</v>
      </c>
      <c r="F12">
        <v>1.3315800270655</v>
      </c>
      <c r="G12">
        <v>1.2706</v>
      </c>
      <c r="H12">
        <f t="shared" si="6"/>
        <v>4.3361023885131966E-2</v>
      </c>
      <c r="I12" s="2">
        <v>1.27993</v>
      </c>
      <c r="J12" s="2">
        <v>2.8222000000000001E-2</v>
      </c>
      <c r="K12">
        <f t="shared" si="7"/>
        <v>1.2774562326299288</v>
      </c>
      <c r="L12">
        <f t="shared" si="8"/>
        <v>1.2824037673700712</v>
      </c>
      <c r="M12">
        <f t="shared" si="9"/>
        <v>3.6336435779393161E-2</v>
      </c>
      <c r="N12">
        <v>2.7796500000000002</v>
      </c>
      <c r="O12" s="2">
        <v>2.7926660000000001</v>
      </c>
      <c r="P12" s="2">
        <v>4.3815E-2</v>
      </c>
      <c r="Q12">
        <f t="shared" si="10"/>
        <v>2.7888254459173814</v>
      </c>
      <c r="R12">
        <f t="shared" si="11"/>
        <v>2.7965065540826188</v>
      </c>
      <c r="S12">
        <f t="shared" si="12"/>
        <v>0</v>
      </c>
      <c r="V12">
        <f t="shared" si="0"/>
        <v>1.325</v>
      </c>
      <c r="W12">
        <f t="shared" si="1"/>
        <v>1.3320000000000001</v>
      </c>
      <c r="X12">
        <f t="shared" si="2"/>
        <v>1.2709999999999999</v>
      </c>
      <c r="Y12">
        <f t="shared" si="3"/>
        <v>1.2769999999999999</v>
      </c>
      <c r="Z12">
        <f t="shared" si="4"/>
        <v>1.282</v>
      </c>
      <c r="AA12">
        <f t="shared" si="5"/>
        <v>2.78</v>
      </c>
      <c r="AB12">
        <f t="shared" si="13"/>
        <v>2.7890000000000001</v>
      </c>
      <c r="AC12">
        <f t="shared" si="15"/>
        <v>2.7970000000000002</v>
      </c>
      <c r="AE12" s="1" t="s">
        <v>107</v>
      </c>
      <c r="AF12" s="1" t="s">
        <v>107</v>
      </c>
      <c r="AG12" s="1" t="s">
        <v>548</v>
      </c>
      <c r="AH12" s="1" t="s">
        <v>549</v>
      </c>
      <c r="AI12" s="1" t="s">
        <v>549</v>
      </c>
      <c r="AJ12" s="1" t="s">
        <v>469</v>
      </c>
      <c r="AK12" s="1" t="s">
        <v>632</v>
      </c>
      <c r="AL12" s="1" t="s">
        <v>626</v>
      </c>
      <c r="AO12" t="str">
        <f t="shared" si="14"/>
        <v xml:space="preserve"> &amp; 9 &amp; 54 &amp; [1.33, 1.33] &amp; 1.27 &amp; [1.28, 1.28] &amp; 2.78 &amp; [2.79, 2.80] \\</v>
      </c>
    </row>
    <row r="13" spans="2:41" x14ac:dyDescent="0.3">
      <c r="B13" t="s">
        <v>9</v>
      </c>
      <c r="C13">
        <v>3</v>
      </c>
      <c r="D13">
        <v>4659</v>
      </c>
      <c r="E13">
        <v>44.774596034553703</v>
      </c>
      <c r="F13">
        <v>45.038782536874898</v>
      </c>
      <c r="G13">
        <v>44.286119999999997</v>
      </c>
      <c r="H13">
        <f t="shared" si="6"/>
        <v>1.3819083427994316E-2</v>
      </c>
      <c r="I13" s="2">
        <v>44.839315999999997</v>
      </c>
      <c r="J13" s="2">
        <v>0.86311800000000005</v>
      </c>
      <c r="K13">
        <f t="shared" si="7"/>
        <v>44.76366037159233</v>
      </c>
      <c r="L13">
        <f t="shared" si="8"/>
        <v>44.914971628407663</v>
      </c>
      <c r="M13">
        <f t="shared" si="9"/>
        <v>1.5002950960301131E-3</v>
      </c>
      <c r="N13">
        <v>44.459330000000001</v>
      </c>
      <c r="O13" s="2">
        <v>44.828740000000003</v>
      </c>
      <c r="P13" s="2">
        <v>0.88727999999999996</v>
      </c>
      <c r="Q13">
        <f t="shared" si="10"/>
        <v>44.750966478913021</v>
      </c>
      <c r="R13">
        <f t="shared" si="11"/>
        <v>44.906513521086985</v>
      </c>
      <c r="S13">
        <f t="shared" si="12"/>
        <v>1</v>
      </c>
      <c r="V13">
        <f t="shared" si="0"/>
        <v>44.774999999999999</v>
      </c>
      <c r="W13">
        <f t="shared" si="1"/>
        <v>45.039000000000001</v>
      </c>
      <c r="X13">
        <f t="shared" si="2"/>
        <v>44.286000000000001</v>
      </c>
      <c r="Y13">
        <f t="shared" si="3"/>
        <v>44.764000000000003</v>
      </c>
      <c r="Z13">
        <f t="shared" si="4"/>
        <v>44.914999999999999</v>
      </c>
      <c r="AA13">
        <f t="shared" si="5"/>
        <v>44.459000000000003</v>
      </c>
      <c r="AB13">
        <f t="shared" si="13"/>
        <v>44.750999999999998</v>
      </c>
      <c r="AC13">
        <f t="shared" si="15"/>
        <v>44.906999999999996</v>
      </c>
      <c r="AE13" s="1" t="s">
        <v>550</v>
      </c>
      <c r="AF13" s="1" t="s">
        <v>114</v>
      </c>
      <c r="AG13" s="1" t="s">
        <v>551</v>
      </c>
      <c r="AH13" s="1" t="s">
        <v>552</v>
      </c>
      <c r="AI13" s="1" t="s">
        <v>553</v>
      </c>
      <c r="AJ13" s="1" t="s">
        <v>554</v>
      </c>
      <c r="AK13" s="1" t="s">
        <v>633</v>
      </c>
      <c r="AL13" s="1" t="s">
        <v>555</v>
      </c>
      <c r="AN13" t="s">
        <v>17</v>
      </c>
      <c r="AO13" t="str">
        <f t="shared" si="14"/>
        <v>\hline \multirow{8}{*}{Hahn} &amp; 3 &amp; 4659 &amp; [44.78, 45.04] &amp; 44.29 &amp; [44.76, 44.92] &amp; 44.46 &amp; [44.75, 44.91] \\</v>
      </c>
    </row>
    <row r="14" spans="2:41" x14ac:dyDescent="0.3">
      <c r="B14" t="s">
        <v>9</v>
      </c>
      <c r="C14">
        <v>4</v>
      </c>
      <c r="D14">
        <v>3566</v>
      </c>
      <c r="E14">
        <v>49.023252421206003</v>
      </c>
      <c r="F14">
        <v>49.202581725135502</v>
      </c>
      <c r="G14">
        <v>47.438639999999999</v>
      </c>
      <c r="H14">
        <f t="shared" si="6"/>
        <v>3.4090361007804382E-2</v>
      </c>
      <c r="I14" s="2">
        <v>48.779778999999998</v>
      </c>
      <c r="J14" s="2">
        <v>0.82203400000000004</v>
      </c>
      <c r="K14">
        <f t="shared" si="7"/>
        <v>48.707724542970411</v>
      </c>
      <c r="L14">
        <f t="shared" si="8"/>
        <v>48.851833457029585</v>
      </c>
      <c r="M14">
        <f t="shared" si="9"/>
        <v>6.7831049960731526E-3</v>
      </c>
      <c r="N14">
        <v>66.339230000000001</v>
      </c>
      <c r="O14" s="2">
        <v>69.915795000000003</v>
      </c>
      <c r="P14" s="2">
        <v>0.879548</v>
      </c>
      <c r="Q14">
        <f t="shared" si="10"/>
        <v>69.838699218595025</v>
      </c>
      <c r="R14">
        <f t="shared" si="11"/>
        <v>69.992890781404981</v>
      </c>
      <c r="S14">
        <f t="shared" si="12"/>
        <v>0</v>
      </c>
      <c r="V14">
        <f t="shared" si="0"/>
        <v>49.023000000000003</v>
      </c>
      <c r="W14">
        <f t="shared" si="1"/>
        <v>49.203000000000003</v>
      </c>
      <c r="X14">
        <f t="shared" si="2"/>
        <v>47.439</v>
      </c>
      <c r="Y14">
        <f t="shared" si="3"/>
        <v>48.707999999999998</v>
      </c>
      <c r="Z14">
        <f t="shared" si="4"/>
        <v>48.851999999999997</v>
      </c>
      <c r="AA14">
        <f t="shared" si="5"/>
        <v>66.338999999999999</v>
      </c>
      <c r="AB14">
        <f t="shared" si="13"/>
        <v>69.838999999999999</v>
      </c>
      <c r="AC14">
        <f t="shared" si="15"/>
        <v>69.992999999999995</v>
      </c>
      <c r="AE14" s="1" t="s">
        <v>123</v>
      </c>
      <c r="AF14" s="1" t="s">
        <v>411</v>
      </c>
      <c r="AG14" s="1" t="s">
        <v>556</v>
      </c>
      <c r="AH14" s="1" t="s">
        <v>557</v>
      </c>
      <c r="AI14" s="1" t="s">
        <v>558</v>
      </c>
      <c r="AJ14" s="1" t="s">
        <v>559</v>
      </c>
      <c r="AK14" s="1" t="s">
        <v>634</v>
      </c>
      <c r="AL14" s="1" t="s">
        <v>560</v>
      </c>
      <c r="AO14" t="str">
        <f t="shared" si="14"/>
        <v xml:space="preserve"> &amp; 4 &amp; 3566 &amp; [49.02, 49.20] &amp; 47.44 &amp; [48.71, 48.85] &amp; 66.34 &amp; [69.84, 69.99] \\</v>
      </c>
    </row>
    <row r="15" spans="2:41" x14ac:dyDescent="0.3">
      <c r="B15" t="s">
        <v>9</v>
      </c>
      <c r="C15">
        <v>5</v>
      </c>
      <c r="D15">
        <v>2744</v>
      </c>
      <c r="E15">
        <v>60.847511734911897</v>
      </c>
      <c r="F15">
        <v>61.0433851756572</v>
      </c>
      <c r="G15">
        <v>58.830410000000001</v>
      </c>
      <c r="H15">
        <f t="shared" si="6"/>
        <v>3.4703796737771908E-2</v>
      </c>
      <c r="I15" s="2">
        <v>59.213684000000001</v>
      </c>
      <c r="J15" s="2">
        <v>0.98535899999999998</v>
      </c>
      <c r="K15">
        <f t="shared" si="7"/>
        <v>59.127313475515344</v>
      </c>
      <c r="L15">
        <f t="shared" si="8"/>
        <v>59.300054524484658</v>
      </c>
      <c r="M15">
        <f t="shared" si="9"/>
        <v>2.8414992410058959E-2</v>
      </c>
      <c r="N15">
        <v>77.562719999999999</v>
      </c>
      <c r="O15" s="2">
        <v>78.319817999999998</v>
      </c>
      <c r="P15" s="2">
        <v>1.110252</v>
      </c>
      <c r="Q15">
        <f t="shared" si="10"/>
        <v>78.222500121389118</v>
      </c>
      <c r="R15">
        <f t="shared" si="11"/>
        <v>78.417135878610878</v>
      </c>
      <c r="S15">
        <f t="shared" si="12"/>
        <v>0</v>
      </c>
      <c r="V15">
        <f t="shared" si="0"/>
        <v>60.847999999999999</v>
      </c>
      <c r="W15">
        <f t="shared" si="1"/>
        <v>61.042999999999999</v>
      </c>
      <c r="X15">
        <f t="shared" si="2"/>
        <v>58.83</v>
      </c>
      <c r="Y15">
        <f t="shared" si="3"/>
        <v>59.127000000000002</v>
      </c>
      <c r="Z15">
        <f t="shared" si="4"/>
        <v>59.3</v>
      </c>
      <c r="AA15">
        <f t="shared" si="5"/>
        <v>77.563000000000002</v>
      </c>
      <c r="AB15">
        <f t="shared" si="13"/>
        <v>78.222999999999999</v>
      </c>
      <c r="AC15">
        <f t="shared" si="15"/>
        <v>78.417000000000002</v>
      </c>
      <c r="AE15" s="1" t="s">
        <v>131</v>
      </c>
      <c r="AF15" s="1" t="s">
        <v>132</v>
      </c>
      <c r="AG15" s="1" t="s">
        <v>470</v>
      </c>
      <c r="AH15" s="1" t="s">
        <v>561</v>
      </c>
      <c r="AI15" s="1" t="s">
        <v>627</v>
      </c>
      <c r="AJ15" s="1" t="s">
        <v>562</v>
      </c>
      <c r="AK15" s="1" t="s">
        <v>635</v>
      </c>
      <c r="AL15" s="1" t="s">
        <v>563</v>
      </c>
      <c r="AO15" t="str">
        <f t="shared" si="14"/>
        <v xml:space="preserve"> &amp; 5 &amp; 2744 &amp; [60.85, 61.04] &amp; 58.83 &amp; [59.13, 59.30] &amp; 77.56 &amp; [78.22, 78.42] \\</v>
      </c>
    </row>
    <row r="16" spans="2:41" x14ac:dyDescent="0.3">
      <c r="B16" t="s">
        <v>9</v>
      </c>
      <c r="C16">
        <v>6</v>
      </c>
      <c r="D16">
        <v>2341</v>
      </c>
      <c r="E16">
        <v>64.439545766952804</v>
      </c>
      <c r="F16">
        <v>64.708247728982201</v>
      </c>
      <c r="G16">
        <v>57.295679999999997</v>
      </c>
      <c r="H16">
        <f t="shared" si="6"/>
        <v>0.11271143781789172</v>
      </c>
      <c r="I16" s="2">
        <v>57.896042999999999</v>
      </c>
      <c r="J16" s="2">
        <v>1.3298540000000001</v>
      </c>
      <c r="K16">
        <f t="shared" si="7"/>
        <v>57.779476157389318</v>
      </c>
      <c r="L16">
        <f t="shared" si="8"/>
        <v>58.012609842610679</v>
      </c>
      <c r="M16">
        <f t="shared" si="9"/>
        <v>0.10341413611805428</v>
      </c>
      <c r="N16">
        <v>82.634029999999996</v>
      </c>
      <c r="O16" s="2">
        <v>83.533547999999996</v>
      </c>
      <c r="P16" s="2">
        <v>1.4636469999999999</v>
      </c>
      <c r="Q16">
        <f t="shared" si="10"/>
        <v>83.405253683867102</v>
      </c>
      <c r="R16">
        <f t="shared" si="11"/>
        <v>83.661842316132891</v>
      </c>
      <c r="S16">
        <f t="shared" si="12"/>
        <v>0</v>
      </c>
      <c r="V16">
        <f t="shared" si="0"/>
        <v>64.44</v>
      </c>
      <c r="W16">
        <f t="shared" si="1"/>
        <v>64.707999999999998</v>
      </c>
      <c r="X16">
        <f t="shared" si="2"/>
        <v>57.295999999999999</v>
      </c>
      <c r="Y16">
        <f t="shared" si="3"/>
        <v>57.779000000000003</v>
      </c>
      <c r="Z16">
        <f t="shared" si="4"/>
        <v>58.012999999999998</v>
      </c>
      <c r="AA16">
        <f t="shared" si="5"/>
        <v>82.634</v>
      </c>
      <c r="AB16">
        <f t="shared" si="13"/>
        <v>83.405000000000001</v>
      </c>
      <c r="AC16">
        <f t="shared" si="15"/>
        <v>83.662000000000006</v>
      </c>
      <c r="AE16" s="1" t="s">
        <v>141</v>
      </c>
      <c r="AF16" s="1" t="s">
        <v>142</v>
      </c>
      <c r="AG16" s="1" t="s">
        <v>628</v>
      </c>
      <c r="AH16" s="1" t="s">
        <v>564</v>
      </c>
      <c r="AI16" s="1" t="s">
        <v>565</v>
      </c>
      <c r="AJ16" s="1" t="s">
        <v>566</v>
      </c>
      <c r="AK16" s="1" t="s">
        <v>636</v>
      </c>
      <c r="AL16" s="1" t="s">
        <v>567</v>
      </c>
      <c r="AO16" t="str">
        <f t="shared" si="14"/>
        <v xml:space="preserve"> &amp; 6 &amp; 2341 &amp; [64.44, 64.71] &amp; 57.30 &amp; [57.78, 58.01] &amp; 82.63 &amp; [83.41, 83.66] \\</v>
      </c>
    </row>
    <row r="17" spans="2:41" x14ac:dyDescent="0.3">
      <c r="B17" t="s">
        <v>9</v>
      </c>
      <c r="C17">
        <v>7</v>
      </c>
      <c r="D17">
        <v>2123</v>
      </c>
      <c r="E17">
        <v>26.012520817484901</v>
      </c>
      <c r="F17">
        <v>26.267257554608101</v>
      </c>
      <c r="G17">
        <v>25.57264</v>
      </c>
      <c r="H17">
        <f t="shared" si="6"/>
        <v>2.1700519922222994E-2</v>
      </c>
      <c r="I17" s="2">
        <v>26.144760000000002</v>
      </c>
      <c r="J17" s="2">
        <v>1.014016</v>
      </c>
      <c r="K17">
        <f t="shared" si="7"/>
        <v>26.055877578714121</v>
      </c>
      <c r="L17">
        <f t="shared" si="8"/>
        <v>26.233642421285882</v>
      </c>
      <c r="M17">
        <f t="shared" si="9"/>
        <v>-1.8633644231735857E-4</v>
      </c>
      <c r="N17">
        <v>78.226070000000007</v>
      </c>
      <c r="O17" s="2">
        <v>78.789490000000001</v>
      </c>
      <c r="P17" s="2">
        <v>1.3233159999999999</v>
      </c>
      <c r="Q17">
        <f t="shared" si="10"/>
        <v>78.673496238356847</v>
      </c>
      <c r="R17">
        <f t="shared" si="11"/>
        <v>78.905483761643154</v>
      </c>
      <c r="S17">
        <f t="shared" si="12"/>
        <v>0</v>
      </c>
      <c r="V17">
        <f t="shared" si="0"/>
        <v>26.013000000000002</v>
      </c>
      <c r="W17">
        <f t="shared" si="1"/>
        <v>26.266999999999999</v>
      </c>
      <c r="X17">
        <f t="shared" si="2"/>
        <v>25.573</v>
      </c>
      <c r="Y17">
        <f t="shared" si="3"/>
        <v>26.056000000000001</v>
      </c>
      <c r="Z17">
        <f t="shared" si="4"/>
        <v>26.234000000000002</v>
      </c>
      <c r="AA17">
        <f t="shared" si="5"/>
        <v>78.225999999999999</v>
      </c>
      <c r="AB17">
        <f t="shared" si="13"/>
        <v>78.673000000000002</v>
      </c>
      <c r="AC17">
        <f t="shared" si="15"/>
        <v>78.905000000000001</v>
      </c>
      <c r="AE17" s="1" t="s">
        <v>149</v>
      </c>
      <c r="AF17" s="1" t="s">
        <v>150</v>
      </c>
      <c r="AG17" s="1" t="s">
        <v>568</v>
      </c>
      <c r="AH17" s="1" t="s">
        <v>569</v>
      </c>
      <c r="AI17" s="1" t="s">
        <v>570</v>
      </c>
      <c r="AJ17" s="1" t="s">
        <v>571</v>
      </c>
      <c r="AK17" s="1" t="s">
        <v>637</v>
      </c>
      <c r="AL17" s="1" t="s">
        <v>572</v>
      </c>
      <c r="AO17" t="str">
        <f t="shared" si="14"/>
        <v xml:space="preserve"> &amp; 7 &amp; 2123 &amp; [26.01, 26.27] &amp; 25.57 &amp; [26.06, 26.23] &amp; 78.23 &amp; [78.67, 78.91] \\</v>
      </c>
    </row>
    <row r="18" spans="2:41" x14ac:dyDescent="0.3">
      <c r="B18" t="s">
        <v>9</v>
      </c>
      <c r="C18">
        <v>8</v>
      </c>
      <c r="D18">
        <v>1827</v>
      </c>
      <c r="E18">
        <v>43.953232938939102</v>
      </c>
      <c r="F18">
        <v>44.106600335397196</v>
      </c>
      <c r="G18">
        <v>41.664400000000001</v>
      </c>
      <c r="H18">
        <f t="shared" si="6"/>
        <v>5.372521271528552E-2</v>
      </c>
      <c r="I18" s="2">
        <v>41.994154000000002</v>
      </c>
      <c r="J18" s="2">
        <v>0.74798299999999995</v>
      </c>
      <c r="K18">
        <f t="shared" si="7"/>
        <v>41.928590399306643</v>
      </c>
      <c r="L18">
        <f t="shared" si="8"/>
        <v>42.059717600693361</v>
      </c>
      <c r="M18">
        <f t="shared" si="9"/>
        <v>4.6235895787493875E-2</v>
      </c>
      <c r="N18">
        <v>59.706659999999999</v>
      </c>
      <c r="O18" s="2">
        <v>59.978957000000001</v>
      </c>
      <c r="P18" s="2">
        <v>0.87861800000000001</v>
      </c>
      <c r="Q18">
        <f t="shared" si="10"/>
        <v>59.901942736689207</v>
      </c>
      <c r="R18">
        <f t="shared" si="11"/>
        <v>60.055971263310795</v>
      </c>
      <c r="S18">
        <f t="shared" si="12"/>
        <v>0</v>
      </c>
      <c r="V18">
        <f t="shared" si="0"/>
        <v>43.953000000000003</v>
      </c>
      <c r="W18">
        <f t="shared" si="1"/>
        <v>44.106999999999999</v>
      </c>
      <c r="X18">
        <f t="shared" si="2"/>
        <v>41.664000000000001</v>
      </c>
      <c r="Y18">
        <f t="shared" si="3"/>
        <v>41.929000000000002</v>
      </c>
      <c r="Z18">
        <f t="shared" si="4"/>
        <v>42.06</v>
      </c>
      <c r="AA18">
        <f t="shared" si="5"/>
        <v>59.707000000000001</v>
      </c>
      <c r="AB18">
        <f t="shared" si="13"/>
        <v>59.902000000000001</v>
      </c>
      <c r="AC18">
        <f t="shared" si="15"/>
        <v>60.055999999999997</v>
      </c>
      <c r="AE18" s="1" t="s">
        <v>159</v>
      </c>
      <c r="AF18" s="1" t="s">
        <v>160</v>
      </c>
      <c r="AG18" s="1" t="s">
        <v>573</v>
      </c>
      <c r="AH18" s="1" t="s">
        <v>574</v>
      </c>
      <c r="AI18" s="1" t="s">
        <v>471</v>
      </c>
      <c r="AJ18" s="1" t="s">
        <v>575</v>
      </c>
      <c r="AK18" s="1" t="s">
        <v>654</v>
      </c>
      <c r="AL18" s="1" t="s">
        <v>576</v>
      </c>
      <c r="AO18" t="str">
        <f t="shared" si="14"/>
        <v xml:space="preserve"> &amp; 8 &amp; 1827 &amp; [43.95, 44.11] &amp; 41.66 &amp; [41.93, 42.06] &amp; 59.71 &amp; [59.90, 60.06] \\</v>
      </c>
    </row>
    <row r="19" spans="2:41" x14ac:dyDescent="0.3">
      <c r="B19" t="s">
        <v>9</v>
      </c>
      <c r="C19">
        <v>9</v>
      </c>
      <c r="D19">
        <v>1665</v>
      </c>
      <c r="E19">
        <v>16.9492106710175</v>
      </c>
      <c r="F19">
        <v>17.049355757553901</v>
      </c>
      <c r="G19">
        <v>13.684990000000001</v>
      </c>
      <c r="H19">
        <f t="shared" si="6"/>
        <v>0.19496664491714943</v>
      </c>
      <c r="I19" s="2">
        <v>16.506122999999999</v>
      </c>
      <c r="J19" s="2">
        <v>0.36441099999999998</v>
      </c>
      <c r="K19">
        <f t="shared" si="7"/>
        <v>16.47418096750425</v>
      </c>
      <c r="L19">
        <f t="shared" si="8"/>
        <v>16.538065032495748</v>
      </c>
      <c r="M19">
        <f t="shared" si="9"/>
        <v>2.9010647570790749E-2</v>
      </c>
      <c r="N19">
        <v>15.7448</v>
      </c>
      <c r="O19" s="2">
        <v>15.912404</v>
      </c>
      <c r="P19" s="2">
        <v>0.33410699999999999</v>
      </c>
      <c r="Q19">
        <f t="shared" si="10"/>
        <v>15.883118230220667</v>
      </c>
      <c r="R19">
        <f t="shared" si="11"/>
        <v>15.941689769779334</v>
      </c>
      <c r="S19">
        <f t="shared" si="12"/>
        <v>1</v>
      </c>
      <c r="T19" t="s">
        <v>448</v>
      </c>
      <c r="V19">
        <f t="shared" si="0"/>
        <v>16.949000000000002</v>
      </c>
      <c r="W19">
        <f t="shared" si="1"/>
        <v>17.048999999999999</v>
      </c>
      <c r="X19">
        <f t="shared" si="2"/>
        <v>13.685</v>
      </c>
      <c r="Y19">
        <f t="shared" si="3"/>
        <v>16.474</v>
      </c>
      <c r="Z19">
        <f t="shared" si="4"/>
        <v>16.538</v>
      </c>
      <c r="AA19">
        <f t="shared" si="5"/>
        <v>15.744999999999999</v>
      </c>
      <c r="AB19">
        <f t="shared" si="13"/>
        <v>15.882999999999999</v>
      </c>
      <c r="AC19">
        <f t="shared" si="15"/>
        <v>15.942</v>
      </c>
      <c r="AE19" s="1" t="s">
        <v>168</v>
      </c>
      <c r="AF19" s="1" t="s">
        <v>169</v>
      </c>
      <c r="AG19" s="1" t="s">
        <v>577</v>
      </c>
      <c r="AH19" s="1" t="s">
        <v>578</v>
      </c>
      <c r="AI19" s="1" t="s">
        <v>579</v>
      </c>
      <c r="AJ19" s="1" t="s">
        <v>580</v>
      </c>
      <c r="AK19" s="1" t="s">
        <v>638</v>
      </c>
      <c r="AL19" s="1" t="s">
        <v>581</v>
      </c>
      <c r="AO19" t="str">
        <f t="shared" si="14"/>
        <v xml:space="preserve"> &amp; 9 &amp; 1665 &amp; [16.95, 17.05] &amp; 13.69 &amp; [16.47, 16.54] &amp; 15.75 &amp; [15.88, 15.94] \\</v>
      </c>
    </row>
    <row r="20" spans="2:41" x14ac:dyDescent="0.3">
      <c r="B20" t="s">
        <v>9</v>
      </c>
      <c r="C20">
        <v>10</v>
      </c>
      <c r="D20">
        <v>1588</v>
      </c>
      <c r="E20">
        <v>7.2635691958231297</v>
      </c>
      <c r="F20">
        <v>7.3355018142778698</v>
      </c>
      <c r="G20">
        <v>6.9553599999999998</v>
      </c>
      <c r="H20">
        <f t="shared" si="6"/>
        <v>4.7150329608283581E-2</v>
      </c>
      <c r="I20" s="2">
        <v>7.323582</v>
      </c>
      <c r="J20" s="2">
        <v>0.44130900000000001</v>
      </c>
      <c r="K20">
        <f t="shared" si="7"/>
        <v>7.2848995606151679</v>
      </c>
      <c r="L20">
        <f t="shared" si="8"/>
        <v>7.3622644393848322</v>
      </c>
      <c r="M20">
        <f t="shared" si="9"/>
        <v>-3.2942500153416709E-3</v>
      </c>
      <c r="N20">
        <v>136.94422</v>
      </c>
      <c r="O20" s="2">
        <v>137.40896799999999</v>
      </c>
      <c r="P20" s="2">
        <v>1.0613619999999999</v>
      </c>
      <c r="Q20">
        <f t="shared" si="10"/>
        <v>137.31593551883518</v>
      </c>
      <c r="R20">
        <f t="shared" si="11"/>
        <v>137.5020004811648</v>
      </c>
      <c r="S20">
        <f t="shared" si="12"/>
        <v>0</v>
      </c>
      <c r="V20">
        <f t="shared" si="0"/>
        <v>7.2640000000000002</v>
      </c>
      <c r="W20">
        <f t="shared" si="1"/>
        <v>7.3360000000000003</v>
      </c>
      <c r="X20">
        <f t="shared" si="2"/>
        <v>6.9550000000000001</v>
      </c>
      <c r="Y20">
        <f t="shared" si="3"/>
        <v>7.2850000000000001</v>
      </c>
      <c r="Z20">
        <f t="shared" si="4"/>
        <v>7.3620000000000001</v>
      </c>
      <c r="AA20">
        <f t="shared" si="5"/>
        <v>136.94399999999999</v>
      </c>
      <c r="AB20">
        <f t="shared" si="13"/>
        <v>137.316</v>
      </c>
      <c r="AC20">
        <f t="shared" si="15"/>
        <v>137.50200000000001</v>
      </c>
      <c r="AE20" s="1" t="s">
        <v>177</v>
      </c>
      <c r="AF20" s="1" t="s">
        <v>178</v>
      </c>
      <c r="AG20" s="1" t="s">
        <v>582</v>
      </c>
      <c r="AH20" s="1" t="s">
        <v>583</v>
      </c>
      <c r="AI20" s="1" t="s">
        <v>584</v>
      </c>
      <c r="AJ20" s="1" t="s">
        <v>585</v>
      </c>
      <c r="AK20" s="1" t="s">
        <v>639</v>
      </c>
      <c r="AL20" s="1" t="s">
        <v>586</v>
      </c>
      <c r="AO20" t="str">
        <f t="shared" si="14"/>
        <v xml:space="preserve"> &amp; 10 &amp; 1588 &amp; [7.26, 7.34] &amp; 6.96 &amp; [7.29, 7.36] &amp; 136.94 &amp; [137.32, 137.5] \\</v>
      </c>
    </row>
    <row r="21" spans="2:41" x14ac:dyDescent="0.3">
      <c r="B21" t="s">
        <v>10</v>
      </c>
      <c r="C21">
        <v>3</v>
      </c>
      <c r="D21">
        <v>327</v>
      </c>
      <c r="E21">
        <v>6.19963920272646</v>
      </c>
      <c r="F21">
        <v>6.2418964070296399</v>
      </c>
      <c r="G21">
        <v>5.8297499999999998</v>
      </c>
      <c r="H21">
        <f t="shared" si="6"/>
        <v>6.285683972506273E-2</v>
      </c>
      <c r="I21" s="2">
        <v>6.1731059999999998</v>
      </c>
      <c r="J21" s="2">
        <v>0.12973499999999999</v>
      </c>
      <c r="K21">
        <f t="shared" si="7"/>
        <v>6.161734225860811</v>
      </c>
      <c r="L21">
        <f t="shared" si="8"/>
        <v>6.1844777741391885</v>
      </c>
      <c r="M21">
        <f t="shared" si="9"/>
        <v>7.6617238214028438E-3</v>
      </c>
      <c r="N21">
        <v>6.1087100000000003</v>
      </c>
      <c r="O21" s="2">
        <v>6.1870029999999998</v>
      </c>
      <c r="P21" s="2">
        <v>0.124975</v>
      </c>
      <c r="Q21">
        <f t="shared" si="10"/>
        <v>6.1760484582568687</v>
      </c>
      <c r="R21">
        <f t="shared" si="11"/>
        <v>6.197957541743131</v>
      </c>
      <c r="S21">
        <f t="shared" si="12"/>
        <v>0</v>
      </c>
      <c r="V21">
        <f t="shared" si="0"/>
        <v>6.2</v>
      </c>
      <c r="W21">
        <f t="shared" si="1"/>
        <v>6.242</v>
      </c>
      <c r="X21">
        <f t="shared" si="2"/>
        <v>5.83</v>
      </c>
      <c r="Y21">
        <f t="shared" si="3"/>
        <v>6.1619999999999999</v>
      </c>
      <c r="Z21">
        <f t="shared" si="4"/>
        <v>6.1840000000000002</v>
      </c>
      <c r="AA21">
        <f t="shared" si="5"/>
        <v>6.109</v>
      </c>
      <c r="AB21">
        <f t="shared" si="13"/>
        <v>6.1760000000000002</v>
      </c>
      <c r="AC21">
        <f t="shared" si="15"/>
        <v>6.1980000000000004</v>
      </c>
      <c r="AE21" s="1" t="s">
        <v>404</v>
      </c>
      <c r="AF21" s="1" t="s">
        <v>187</v>
      </c>
      <c r="AG21" s="1" t="s">
        <v>472</v>
      </c>
      <c r="AH21" s="1" t="s">
        <v>587</v>
      </c>
      <c r="AI21" s="1" t="s">
        <v>588</v>
      </c>
      <c r="AJ21" s="1" t="s">
        <v>589</v>
      </c>
      <c r="AK21" s="1" t="s">
        <v>588</v>
      </c>
      <c r="AL21" s="1" t="s">
        <v>404</v>
      </c>
      <c r="AN21" t="s">
        <v>18</v>
      </c>
      <c r="AO21" t="str">
        <f t="shared" si="14"/>
        <v>\hline \multirow{6}{*}{Heskia} &amp; 3 &amp; 327 &amp; [6.20, 6.24] &amp; 5.83 &amp; [6.16, 6.18] &amp; 6.11 &amp; [6.18, 6.20] \\</v>
      </c>
    </row>
    <row r="22" spans="2:41" x14ac:dyDescent="0.3">
      <c r="B22" t="s">
        <v>10</v>
      </c>
      <c r="C22">
        <v>4</v>
      </c>
      <c r="D22">
        <v>246</v>
      </c>
      <c r="E22">
        <v>7.6652612377037803</v>
      </c>
      <c r="F22">
        <v>7.7056220143287399</v>
      </c>
      <c r="G22">
        <v>7.3664100000000001</v>
      </c>
      <c r="H22">
        <f t="shared" si="6"/>
        <v>4.1511163774414106E-2</v>
      </c>
      <c r="I22" s="2">
        <v>7.4314489999999997</v>
      </c>
      <c r="J22" s="2">
        <v>0.146564</v>
      </c>
      <c r="K22">
        <f t="shared" si="7"/>
        <v>7.4186020989714718</v>
      </c>
      <c r="L22">
        <f t="shared" si="8"/>
        <v>7.4442959010285277</v>
      </c>
      <c r="M22">
        <f t="shared" si="9"/>
        <v>3.3048540132874171E-2</v>
      </c>
      <c r="N22">
        <v>8.2325599999999994</v>
      </c>
      <c r="O22" s="2">
        <v>8.3043089999999999</v>
      </c>
      <c r="P22" s="2">
        <v>0.15395800000000001</v>
      </c>
      <c r="Q22">
        <f t="shared" si="10"/>
        <v>8.2908139862957473</v>
      </c>
      <c r="R22">
        <f t="shared" si="11"/>
        <v>8.3178040137042526</v>
      </c>
      <c r="S22">
        <f t="shared" si="12"/>
        <v>0</v>
      </c>
      <c r="V22">
        <f t="shared" si="0"/>
        <v>7.665</v>
      </c>
      <c r="W22">
        <f t="shared" si="1"/>
        <v>7.7060000000000004</v>
      </c>
      <c r="X22">
        <f t="shared" si="2"/>
        <v>7.3659999999999997</v>
      </c>
      <c r="Y22">
        <f t="shared" si="3"/>
        <v>7.4189999999999996</v>
      </c>
      <c r="Z22">
        <f t="shared" si="4"/>
        <v>7.444</v>
      </c>
      <c r="AA22">
        <f t="shared" si="5"/>
        <v>8.2330000000000005</v>
      </c>
      <c r="AB22">
        <f t="shared" si="13"/>
        <v>8.2910000000000004</v>
      </c>
      <c r="AC22">
        <f t="shared" si="15"/>
        <v>8.3179999999999996</v>
      </c>
      <c r="AE22" s="1" t="s">
        <v>195</v>
      </c>
      <c r="AF22" s="1" t="s">
        <v>196</v>
      </c>
      <c r="AG22" s="1" t="s">
        <v>590</v>
      </c>
      <c r="AH22" s="1" t="s">
        <v>591</v>
      </c>
      <c r="AI22" s="1" t="s">
        <v>592</v>
      </c>
      <c r="AJ22" s="1" t="s">
        <v>593</v>
      </c>
      <c r="AK22" s="1" t="s">
        <v>640</v>
      </c>
      <c r="AL22" s="1" t="s">
        <v>594</v>
      </c>
      <c r="AO22" t="str">
        <f t="shared" si="14"/>
        <v xml:space="preserve"> &amp; 4 &amp; 246 &amp; [7.67, 7.71] &amp; 7.37 &amp; [7.42, 7.44] &amp; 8.23 &amp; [8.29, 8.32] \\</v>
      </c>
    </row>
    <row r="23" spans="2:41" x14ac:dyDescent="0.3">
      <c r="B23" t="s">
        <v>10</v>
      </c>
      <c r="C23">
        <v>5</v>
      </c>
      <c r="D23">
        <v>197</v>
      </c>
      <c r="E23">
        <v>8.3668668820205205</v>
      </c>
      <c r="F23">
        <v>8.4041051504998006</v>
      </c>
      <c r="G23">
        <v>7.9189800000000004</v>
      </c>
      <c r="H23">
        <f t="shared" si="6"/>
        <v>5.5632555507881709E-2</v>
      </c>
      <c r="I23" s="2">
        <v>7.9919089999999997</v>
      </c>
      <c r="J23" s="2">
        <v>0.161384</v>
      </c>
      <c r="K23">
        <f t="shared" si="7"/>
        <v>7.9777630686963512</v>
      </c>
      <c r="L23">
        <f t="shared" si="8"/>
        <v>8.0060549313036482</v>
      </c>
      <c r="M23">
        <f t="shared" si="9"/>
        <v>4.6935504453406884E-2</v>
      </c>
      <c r="N23">
        <v>8.6797699999999995</v>
      </c>
      <c r="O23" s="2">
        <v>8.7450100000000006</v>
      </c>
      <c r="P23" s="2">
        <v>0.14480899999999999</v>
      </c>
      <c r="Q23">
        <f t="shared" si="10"/>
        <v>8.7323169315040534</v>
      </c>
      <c r="R23">
        <f t="shared" si="11"/>
        <v>8.7577030684959478</v>
      </c>
      <c r="S23">
        <f t="shared" si="12"/>
        <v>0</v>
      </c>
      <c r="V23">
        <f t="shared" si="0"/>
        <v>8.3670000000000009</v>
      </c>
      <c r="W23">
        <f t="shared" si="1"/>
        <v>8.4039999999999999</v>
      </c>
      <c r="X23">
        <f t="shared" si="2"/>
        <v>7.9189999999999996</v>
      </c>
      <c r="Y23">
        <f t="shared" si="3"/>
        <v>7.9779999999999998</v>
      </c>
      <c r="Z23">
        <f t="shared" si="4"/>
        <v>8.0060000000000002</v>
      </c>
      <c r="AA23">
        <f t="shared" si="5"/>
        <v>8.68</v>
      </c>
      <c r="AB23">
        <f t="shared" si="13"/>
        <v>8.7319999999999993</v>
      </c>
      <c r="AC23">
        <f t="shared" si="15"/>
        <v>8.7579999999999991</v>
      </c>
      <c r="AE23" s="1" t="s">
        <v>204</v>
      </c>
      <c r="AF23" s="1" t="s">
        <v>418</v>
      </c>
      <c r="AG23" s="1" t="s">
        <v>595</v>
      </c>
      <c r="AH23" s="1" t="s">
        <v>596</v>
      </c>
      <c r="AI23" s="1" t="s">
        <v>597</v>
      </c>
      <c r="AJ23" s="1" t="s">
        <v>473</v>
      </c>
      <c r="AK23" s="1" t="s">
        <v>641</v>
      </c>
      <c r="AL23" s="1" t="s">
        <v>598</v>
      </c>
      <c r="AO23" t="str">
        <f t="shared" si="14"/>
        <v xml:space="preserve"> &amp; 5 &amp; 197 &amp; [8.37, 8.40] &amp; 7.92 &amp; [7.98, 8.01] &amp; 8.68 &amp; [8.73, 8.76] \\</v>
      </c>
    </row>
    <row r="24" spans="2:41" x14ac:dyDescent="0.3">
      <c r="B24" t="s">
        <v>10</v>
      </c>
      <c r="C24">
        <v>6</v>
      </c>
      <c r="D24">
        <v>164</v>
      </c>
      <c r="E24">
        <v>8.9165988347451801</v>
      </c>
      <c r="F24">
        <v>8.9620144985881396</v>
      </c>
      <c r="G24">
        <v>8.6161300000000001</v>
      </c>
      <c r="H24">
        <f t="shared" si="6"/>
        <v>3.6152319046368286E-2</v>
      </c>
      <c r="I24" s="2">
        <v>8.6964260000000007</v>
      </c>
      <c r="J24" s="2">
        <v>0.1779</v>
      </c>
      <c r="K24">
        <f t="shared" si="7"/>
        <v>8.68083237746667</v>
      </c>
      <c r="L24">
        <f t="shared" si="8"/>
        <v>8.7120196225333313</v>
      </c>
      <c r="M24">
        <f t="shared" si="9"/>
        <v>2.716996694747309E-2</v>
      </c>
      <c r="N24">
        <v>9.4942700000000002</v>
      </c>
      <c r="O24" s="2">
        <v>9.5938940000000006</v>
      </c>
      <c r="P24" s="2">
        <v>0.164131</v>
      </c>
      <c r="Q24">
        <f t="shared" si="10"/>
        <v>9.5795072835299724</v>
      </c>
      <c r="R24">
        <f t="shared" si="11"/>
        <v>9.6082807164700288</v>
      </c>
      <c r="S24">
        <f t="shared" si="12"/>
        <v>0</v>
      </c>
      <c r="V24">
        <f t="shared" si="0"/>
        <v>8.9169999999999998</v>
      </c>
      <c r="W24">
        <f t="shared" si="1"/>
        <v>8.9619999999999997</v>
      </c>
      <c r="X24">
        <f t="shared" si="2"/>
        <v>8.6159999999999997</v>
      </c>
      <c r="Y24">
        <f t="shared" si="3"/>
        <v>8.6809999999999992</v>
      </c>
      <c r="Z24">
        <f t="shared" si="4"/>
        <v>8.7119999999999997</v>
      </c>
      <c r="AA24">
        <f t="shared" si="5"/>
        <v>9.4939999999999998</v>
      </c>
      <c r="AB24">
        <f t="shared" si="13"/>
        <v>9.58</v>
      </c>
      <c r="AC24">
        <f t="shared" si="15"/>
        <v>9.6080000000000005</v>
      </c>
      <c r="AE24" s="1" t="s">
        <v>212</v>
      </c>
      <c r="AF24" s="1" t="s">
        <v>213</v>
      </c>
      <c r="AG24" s="1" t="s">
        <v>599</v>
      </c>
      <c r="AH24" s="1" t="s">
        <v>473</v>
      </c>
      <c r="AI24" s="1" t="s">
        <v>600</v>
      </c>
      <c r="AJ24" s="1" t="s">
        <v>601</v>
      </c>
      <c r="AK24" s="1" t="s">
        <v>642</v>
      </c>
      <c r="AL24" s="1" t="s">
        <v>602</v>
      </c>
      <c r="AO24" t="str">
        <f t="shared" si="14"/>
        <v xml:space="preserve"> &amp; 6 &amp; 164 &amp; [8.92, 8.96] &amp; 8.62 &amp; [8.68, 8.71] &amp; 9.49 &amp; [9.58, 9.61] \\</v>
      </c>
    </row>
    <row r="25" spans="2:41" x14ac:dyDescent="0.3">
      <c r="B25" t="s">
        <v>10</v>
      </c>
      <c r="C25">
        <v>7</v>
      </c>
      <c r="D25">
        <v>141</v>
      </c>
      <c r="E25">
        <v>10.2426509696124</v>
      </c>
      <c r="F25">
        <v>10.2792918875304</v>
      </c>
      <c r="G25">
        <v>9.8002000000000002</v>
      </c>
      <c r="H25">
        <f t="shared" si="6"/>
        <v>4.4905244282075873E-2</v>
      </c>
      <c r="I25" s="2">
        <v>9.8593340000000005</v>
      </c>
      <c r="J25" s="2">
        <v>0.163767</v>
      </c>
      <c r="K25">
        <f t="shared" si="7"/>
        <v>9.8449791895367298</v>
      </c>
      <c r="L25">
        <f t="shared" si="8"/>
        <v>9.8736888104632712</v>
      </c>
      <c r="M25">
        <f t="shared" si="9"/>
        <v>3.914224217144302E-2</v>
      </c>
      <c r="N25">
        <v>12.323650000000001</v>
      </c>
      <c r="O25" s="2">
        <v>12.396696</v>
      </c>
      <c r="P25" s="2">
        <v>0.17496600000000001</v>
      </c>
      <c r="Q25">
        <f t="shared" si="10"/>
        <v>12.381359553905753</v>
      </c>
      <c r="R25">
        <f t="shared" si="11"/>
        <v>12.412032446094248</v>
      </c>
      <c r="S25">
        <f t="shared" si="12"/>
        <v>0</v>
      </c>
      <c r="V25">
        <f t="shared" si="0"/>
        <v>10.243</v>
      </c>
      <c r="W25">
        <f t="shared" si="1"/>
        <v>10.279</v>
      </c>
      <c r="X25">
        <f t="shared" si="2"/>
        <v>9.8000000000000007</v>
      </c>
      <c r="Y25">
        <f t="shared" si="3"/>
        <v>9.8450000000000006</v>
      </c>
      <c r="Z25">
        <f t="shared" si="4"/>
        <v>9.8740000000000006</v>
      </c>
      <c r="AA25">
        <f t="shared" si="5"/>
        <v>12.324</v>
      </c>
      <c r="AB25">
        <f t="shared" si="13"/>
        <v>12.381</v>
      </c>
      <c r="AC25">
        <f t="shared" si="15"/>
        <v>12.412000000000001</v>
      </c>
      <c r="AE25" s="1" t="s">
        <v>221</v>
      </c>
      <c r="AF25" s="1" t="s">
        <v>222</v>
      </c>
      <c r="AG25" s="1" t="s">
        <v>535</v>
      </c>
      <c r="AH25" s="1" t="s">
        <v>603</v>
      </c>
      <c r="AI25" s="1" t="s">
        <v>604</v>
      </c>
      <c r="AJ25" s="1" t="s">
        <v>605</v>
      </c>
      <c r="AK25" s="1" t="s">
        <v>529</v>
      </c>
      <c r="AL25" s="1" t="s">
        <v>606</v>
      </c>
      <c r="AO25" t="str">
        <f t="shared" si="14"/>
        <v xml:space="preserve"> &amp; 7 &amp; 141 &amp; [10.24, 10.28] &amp; 9.80 &amp; [9.85, 9.87] &amp; 12.32 &amp; [12.38, 12.41] \\</v>
      </c>
    </row>
    <row r="26" spans="2:41" x14ac:dyDescent="0.3">
      <c r="B26" t="s">
        <v>10</v>
      </c>
      <c r="C26">
        <v>8</v>
      </c>
      <c r="D26">
        <v>123</v>
      </c>
      <c r="E26">
        <v>10.2022422977736</v>
      </c>
      <c r="F26">
        <v>10.243286987940699</v>
      </c>
      <c r="G26">
        <v>9.9671800000000008</v>
      </c>
      <c r="H26">
        <f t="shared" si="6"/>
        <v>2.5001518844095849E-2</v>
      </c>
      <c r="I26" s="2">
        <v>10.045971</v>
      </c>
      <c r="J26" s="2">
        <v>0.19051499999999999</v>
      </c>
      <c r="K26">
        <f t="shared" si="7"/>
        <v>10.029271623963252</v>
      </c>
      <c r="L26">
        <f t="shared" si="8"/>
        <v>10.062670376036747</v>
      </c>
      <c r="M26">
        <f t="shared" si="9"/>
        <v>1.7294112603940204E-2</v>
      </c>
      <c r="N26">
        <v>11.272589999999999</v>
      </c>
      <c r="O26" s="2">
        <v>11.350341</v>
      </c>
      <c r="P26" s="2">
        <v>0.211532</v>
      </c>
      <c r="Q26">
        <f t="shared" si="10"/>
        <v>11.331799402688475</v>
      </c>
      <c r="R26">
        <f t="shared" si="11"/>
        <v>11.368882597311526</v>
      </c>
      <c r="S26">
        <f t="shared" si="12"/>
        <v>0</v>
      </c>
      <c r="V26">
        <f t="shared" si="0"/>
        <v>10.202</v>
      </c>
      <c r="W26">
        <f t="shared" si="1"/>
        <v>10.243</v>
      </c>
      <c r="X26">
        <f t="shared" si="2"/>
        <v>9.9670000000000005</v>
      </c>
      <c r="Y26">
        <f t="shared" si="3"/>
        <v>10.029</v>
      </c>
      <c r="Z26">
        <f t="shared" si="4"/>
        <v>10.063000000000001</v>
      </c>
      <c r="AA26">
        <f t="shared" si="5"/>
        <v>11.273</v>
      </c>
      <c r="AB26">
        <f t="shared" si="13"/>
        <v>11.332000000000001</v>
      </c>
      <c r="AC26">
        <f t="shared" si="15"/>
        <v>11.369</v>
      </c>
      <c r="AE26" s="1" t="s">
        <v>421</v>
      </c>
      <c r="AF26" s="1" t="s">
        <v>221</v>
      </c>
      <c r="AG26" s="1" t="s">
        <v>607</v>
      </c>
      <c r="AH26" s="1" t="s">
        <v>608</v>
      </c>
      <c r="AI26" s="1" t="s">
        <v>609</v>
      </c>
      <c r="AJ26" s="1" t="s">
        <v>610</v>
      </c>
      <c r="AK26" s="1" t="s">
        <v>643</v>
      </c>
      <c r="AL26" s="1" t="s">
        <v>611</v>
      </c>
      <c r="AO26" t="str">
        <f t="shared" si="14"/>
        <v xml:space="preserve"> &amp; 8 &amp; 123 &amp; [10.20, 10.24] &amp; 9.97 &amp; [10.03, 10.06] &amp; 11.27 &amp; [11.33, 11.37] \\</v>
      </c>
    </row>
    <row r="27" spans="2:41" x14ac:dyDescent="0.3">
      <c r="B27" t="s">
        <v>11</v>
      </c>
      <c r="C27">
        <v>8</v>
      </c>
      <c r="D27">
        <v>1743</v>
      </c>
      <c r="E27">
        <v>71.369664007644801</v>
      </c>
      <c r="F27">
        <v>71.596916805363193</v>
      </c>
      <c r="G27">
        <v>68.694850000000002</v>
      </c>
      <c r="H27">
        <f t="shared" si="6"/>
        <v>3.9008282783948078E-2</v>
      </c>
      <c r="I27" s="2">
        <v>69.092122000000003</v>
      </c>
      <c r="J27" s="2">
        <v>1.149489</v>
      </c>
      <c r="K27">
        <f t="shared" si="7"/>
        <v>68.991364846699184</v>
      </c>
      <c r="L27">
        <f t="shared" si="8"/>
        <v>69.192879153300822</v>
      </c>
      <c r="M27">
        <f t="shared" si="9"/>
        <v>3.3450732232751745E-2</v>
      </c>
      <c r="N27">
        <v>90.146879999999996</v>
      </c>
      <c r="O27" s="2">
        <v>90.693346000000005</v>
      </c>
      <c r="P27" s="2">
        <v>1.323278</v>
      </c>
      <c r="Q27">
        <f t="shared" si="10"/>
        <v>90.577355569203718</v>
      </c>
      <c r="R27">
        <f t="shared" si="11"/>
        <v>90.809336430796293</v>
      </c>
      <c r="S27">
        <f t="shared" si="12"/>
        <v>0</v>
      </c>
      <c r="V27">
        <f t="shared" si="0"/>
        <v>71.37</v>
      </c>
      <c r="W27">
        <f t="shared" si="1"/>
        <v>71.596999999999994</v>
      </c>
      <c r="X27">
        <f t="shared" si="2"/>
        <v>68.694999999999993</v>
      </c>
      <c r="Y27">
        <f t="shared" si="3"/>
        <v>68.991</v>
      </c>
      <c r="Z27">
        <f t="shared" si="4"/>
        <v>69.192999999999998</v>
      </c>
      <c r="AA27">
        <f t="shared" si="5"/>
        <v>90.147000000000006</v>
      </c>
      <c r="AB27">
        <f t="shared" si="13"/>
        <v>90.576999999999998</v>
      </c>
      <c r="AC27">
        <f t="shared" si="15"/>
        <v>90.808999999999997</v>
      </c>
      <c r="AE27" s="1" t="s">
        <v>237</v>
      </c>
      <c r="AF27" s="1" t="s">
        <v>422</v>
      </c>
      <c r="AG27" s="1" t="s">
        <v>661</v>
      </c>
      <c r="AH27" s="1" t="s">
        <v>612</v>
      </c>
      <c r="AI27" s="1" t="s">
        <v>613</v>
      </c>
      <c r="AJ27" s="1" t="s">
        <v>614</v>
      </c>
      <c r="AK27" s="1" t="s">
        <v>644</v>
      </c>
      <c r="AL27" s="1" t="s">
        <v>615</v>
      </c>
      <c r="AN27" t="s">
        <v>19</v>
      </c>
      <c r="AO27" t="str">
        <f t="shared" si="14"/>
        <v>\hline \multirow{3}{*}{Lutz1} &amp; 8 &amp; 1743 &amp; [71.37, 71.60] &amp; 68.70 &amp; [68.99, 69.19] &amp; 90.15 &amp; [90.58, 90.81] \\</v>
      </c>
    </row>
    <row r="28" spans="2:41" x14ac:dyDescent="0.3">
      <c r="B28" t="s">
        <v>11</v>
      </c>
      <c r="C28">
        <v>9</v>
      </c>
      <c r="D28">
        <v>1595</v>
      </c>
      <c r="E28">
        <v>47.511774729134203</v>
      </c>
      <c r="F28">
        <v>47.680940790865797</v>
      </c>
      <c r="G28">
        <v>45.592730000000003</v>
      </c>
      <c r="H28">
        <f t="shared" si="6"/>
        <v>4.2096241273399504E-2</v>
      </c>
      <c r="I28" s="2">
        <v>45.889482000000001</v>
      </c>
      <c r="J28" s="2">
        <v>0.84128700000000001</v>
      </c>
      <c r="K28">
        <f t="shared" si="7"/>
        <v>45.815739943112995</v>
      </c>
      <c r="L28">
        <f t="shared" si="8"/>
        <v>45.963224056887007</v>
      </c>
      <c r="M28">
        <f t="shared" si="9"/>
        <v>3.5861478489735643E-2</v>
      </c>
      <c r="N28">
        <v>54.886870000000002</v>
      </c>
      <c r="O28" s="2">
        <v>55.249963999999999</v>
      </c>
      <c r="P28" s="2">
        <v>0.88388</v>
      </c>
      <c r="Q28">
        <f t="shared" si="10"/>
        <v>55.172488502053056</v>
      </c>
      <c r="R28">
        <f t="shared" si="11"/>
        <v>55.327439497946941</v>
      </c>
      <c r="S28">
        <f t="shared" si="12"/>
        <v>0</v>
      </c>
      <c r="V28">
        <f t="shared" si="0"/>
        <v>47.512</v>
      </c>
      <c r="W28">
        <f t="shared" si="1"/>
        <v>47.680999999999997</v>
      </c>
      <c r="X28">
        <f t="shared" si="2"/>
        <v>45.593000000000004</v>
      </c>
      <c r="Y28">
        <f t="shared" si="3"/>
        <v>45.816000000000003</v>
      </c>
      <c r="Z28">
        <f t="shared" si="4"/>
        <v>45.963000000000001</v>
      </c>
      <c r="AA28">
        <f t="shared" si="5"/>
        <v>54.887</v>
      </c>
      <c r="AB28">
        <f t="shared" si="13"/>
        <v>55.171999999999997</v>
      </c>
      <c r="AC28">
        <f t="shared" si="15"/>
        <v>55.326999999999998</v>
      </c>
      <c r="AE28" s="1" t="s">
        <v>244</v>
      </c>
      <c r="AF28" s="1" t="s">
        <v>245</v>
      </c>
      <c r="AG28" s="1" t="s">
        <v>616</v>
      </c>
      <c r="AH28" s="1" t="s">
        <v>617</v>
      </c>
      <c r="AI28" s="1" t="s">
        <v>618</v>
      </c>
      <c r="AJ28" s="1" t="s">
        <v>619</v>
      </c>
      <c r="AK28" s="1" t="s">
        <v>645</v>
      </c>
      <c r="AL28" s="1" t="s">
        <v>620</v>
      </c>
      <c r="AO28" t="str">
        <f t="shared" si="14"/>
        <v xml:space="preserve"> &amp; 9 &amp; 1595 &amp; [47.51, 47.68] &amp; 45.59 &amp; [45.82, 45.96] &amp; 54.89 &amp; [55.17, 55.33] \\</v>
      </c>
    </row>
    <row r="29" spans="2:41" x14ac:dyDescent="0.3">
      <c r="B29" t="s">
        <v>11</v>
      </c>
      <c r="C29">
        <v>10</v>
      </c>
      <c r="D29">
        <v>1464</v>
      </c>
      <c r="E29">
        <v>46.804577597864103</v>
      </c>
      <c r="F29">
        <v>46.945200613517997</v>
      </c>
      <c r="G29">
        <v>45.548819999999999</v>
      </c>
      <c r="H29">
        <f t="shared" si="6"/>
        <v>2.828954118059035E-2</v>
      </c>
      <c r="I29" s="2">
        <v>45.875948000000001</v>
      </c>
      <c r="J29" s="2">
        <v>0.93732599999999999</v>
      </c>
      <c r="K29">
        <f t="shared" si="7"/>
        <v>45.793787753599347</v>
      </c>
      <c r="L29">
        <f t="shared" si="8"/>
        <v>45.958108246400656</v>
      </c>
      <c r="M29">
        <f t="shared" si="9"/>
        <v>2.1310794003985611E-2</v>
      </c>
      <c r="N29">
        <v>55.504289999999997</v>
      </c>
      <c r="O29" s="2">
        <v>55.790008999999998</v>
      </c>
      <c r="P29" s="2">
        <v>0.88175800000000004</v>
      </c>
      <c r="Q29">
        <f t="shared" si="10"/>
        <v>55.712719503553991</v>
      </c>
      <c r="R29">
        <f t="shared" si="11"/>
        <v>55.867298496446004</v>
      </c>
      <c r="S29">
        <f t="shared" si="12"/>
        <v>0</v>
      </c>
      <c r="V29">
        <f t="shared" si="0"/>
        <v>46.805</v>
      </c>
      <c r="W29">
        <f t="shared" si="1"/>
        <v>46.945</v>
      </c>
      <c r="X29">
        <f t="shared" si="2"/>
        <v>45.548999999999999</v>
      </c>
      <c r="Y29">
        <f t="shared" si="3"/>
        <v>45.793999999999997</v>
      </c>
      <c r="Z29">
        <f t="shared" si="4"/>
        <v>45.957999999999998</v>
      </c>
      <c r="AA29">
        <f t="shared" si="5"/>
        <v>55.503999999999998</v>
      </c>
      <c r="AB29">
        <f t="shared" si="13"/>
        <v>55.713000000000001</v>
      </c>
      <c r="AC29">
        <f t="shared" si="15"/>
        <v>55.866999999999997</v>
      </c>
      <c r="AE29" s="1" t="s">
        <v>621</v>
      </c>
      <c r="AF29" s="1" t="s">
        <v>254</v>
      </c>
      <c r="AG29" s="1" t="s">
        <v>622</v>
      </c>
      <c r="AH29" s="1" t="s">
        <v>623</v>
      </c>
      <c r="AI29" s="1" t="s">
        <v>618</v>
      </c>
      <c r="AJ29" s="1" t="s">
        <v>655</v>
      </c>
      <c r="AK29" s="1" t="s">
        <v>646</v>
      </c>
      <c r="AL29" s="1" t="s">
        <v>624</v>
      </c>
      <c r="AO29" t="str">
        <f t="shared" si="14"/>
        <v xml:space="preserve"> &amp; 10 &amp; 1464 &amp; [46.81, 46.95] &amp; 45.55 &amp; [45.79, 45.96] &amp; 55.50 &amp; [55.71, 55.87] \\</v>
      </c>
    </row>
    <row r="30" spans="2:41" x14ac:dyDescent="0.3">
      <c r="B30" t="s">
        <v>12</v>
      </c>
      <c r="C30">
        <v>3</v>
      </c>
      <c r="D30">
        <v>36</v>
      </c>
      <c r="E30">
        <v>0.41408957547780301</v>
      </c>
      <c r="F30">
        <v>0.41580578452219702</v>
      </c>
      <c r="G30">
        <v>0.40773999999999999</v>
      </c>
      <c r="H30">
        <f t="shared" si="6"/>
        <v>1.7370093501908546E-2</v>
      </c>
      <c r="I30" s="2">
        <v>0.41156100000000001</v>
      </c>
      <c r="J30" s="2">
        <v>7.6699999999999997E-3</v>
      </c>
      <c r="K30">
        <f t="shared" si="7"/>
        <v>0.41088869485761303</v>
      </c>
      <c r="L30">
        <f t="shared" si="8"/>
        <v>0.41223330514238699</v>
      </c>
      <c r="M30">
        <f t="shared" si="9"/>
        <v>8.1617036634594742E-3</v>
      </c>
      <c r="N30">
        <v>0.49234</v>
      </c>
      <c r="O30" s="2">
        <v>0.49489100000000003</v>
      </c>
      <c r="P30" s="2">
        <v>7.953E-3</v>
      </c>
      <c r="Q30">
        <f t="shared" si="10"/>
        <v>0.49419388881389786</v>
      </c>
      <c r="R30">
        <f t="shared" si="11"/>
        <v>0.49558811118610219</v>
      </c>
      <c r="S30">
        <f t="shared" si="12"/>
        <v>0</v>
      </c>
      <c r="V30">
        <f t="shared" si="0"/>
        <v>0.41399999999999998</v>
      </c>
      <c r="W30">
        <f t="shared" si="1"/>
        <v>0.41599999999999998</v>
      </c>
      <c r="X30">
        <f t="shared" si="2"/>
        <v>0.40799999999999997</v>
      </c>
      <c r="Y30">
        <f t="shared" si="3"/>
        <v>0.41099999999999998</v>
      </c>
      <c r="Z30">
        <f t="shared" si="4"/>
        <v>0.41199999999999998</v>
      </c>
      <c r="AA30">
        <f t="shared" si="5"/>
        <v>0.49199999999999999</v>
      </c>
      <c r="AB30">
        <f t="shared" si="13"/>
        <v>0.49399999999999999</v>
      </c>
      <c r="AC30">
        <f t="shared" si="15"/>
        <v>0.496</v>
      </c>
      <c r="AE30" s="1" t="s">
        <v>262</v>
      </c>
      <c r="AF30" s="1" t="s">
        <v>263</v>
      </c>
      <c r="AG30" s="1" t="s">
        <v>474</v>
      </c>
      <c r="AH30" s="1" t="s">
        <v>456</v>
      </c>
      <c r="AI30" s="1" t="s">
        <v>475</v>
      </c>
      <c r="AJ30" s="1" t="s">
        <v>44</v>
      </c>
      <c r="AK30" s="1" t="s">
        <v>45</v>
      </c>
      <c r="AL30" s="1" t="s">
        <v>476</v>
      </c>
      <c r="AN30" t="s">
        <v>20</v>
      </c>
      <c r="AO30" t="str">
        <f t="shared" si="14"/>
        <v>\hline \multirow{6}{*}{Mitchell} &amp; 3 &amp; 36 &amp; [0.414, 0.416] &amp; 0.408 &amp; [0.411, 0.412] &amp; 0.492 &amp; [0.494, 0.496] \\</v>
      </c>
    </row>
    <row r="31" spans="2:41" x14ac:dyDescent="0.3">
      <c r="B31" t="s">
        <v>12</v>
      </c>
      <c r="C31">
        <v>4</v>
      </c>
      <c r="D31">
        <v>27</v>
      </c>
      <c r="E31">
        <v>0.66439646988405798</v>
      </c>
      <c r="F31">
        <v>0.66666795489470299</v>
      </c>
      <c r="G31">
        <v>0.65127999999999997</v>
      </c>
      <c r="H31">
        <f t="shared" si="6"/>
        <v>2.1414759682649387E-2</v>
      </c>
      <c r="I31" s="2">
        <v>0.65603599999999995</v>
      </c>
      <c r="J31" s="2">
        <v>1.0274999999999999E-2</v>
      </c>
      <c r="K31">
        <f t="shared" si="7"/>
        <v>0.65513535654002264</v>
      </c>
      <c r="L31">
        <f t="shared" si="8"/>
        <v>0.65693664345997727</v>
      </c>
      <c r="M31">
        <f t="shared" si="9"/>
        <v>1.426859919415091E-2</v>
      </c>
      <c r="N31">
        <v>0.71753999999999996</v>
      </c>
      <c r="O31" s="2">
        <v>0.72311899999999996</v>
      </c>
      <c r="P31" s="2">
        <v>1.0699999999999999E-2</v>
      </c>
      <c r="Q31">
        <f t="shared" si="10"/>
        <v>0.72218110364751742</v>
      </c>
      <c r="R31">
        <f t="shared" si="11"/>
        <v>0.72405689635248249</v>
      </c>
      <c r="S31">
        <f t="shared" si="12"/>
        <v>0</v>
      </c>
      <c r="V31">
        <f t="shared" si="0"/>
        <v>0.66400000000000003</v>
      </c>
      <c r="W31">
        <f t="shared" si="1"/>
        <v>0.66700000000000004</v>
      </c>
      <c r="X31">
        <f t="shared" si="2"/>
        <v>0.65100000000000002</v>
      </c>
      <c r="Y31">
        <f t="shared" si="3"/>
        <v>0.65500000000000003</v>
      </c>
      <c r="Z31">
        <f t="shared" si="4"/>
        <v>0.65700000000000003</v>
      </c>
      <c r="AA31">
        <f t="shared" si="5"/>
        <v>0.71799999999999997</v>
      </c>
      <c r="AB31">
        <f t="shared" si="13"/>
        <v>0.72199999999999998</v>
      </c>
      <c r="AC31">
        <f t="shared" si="15"/>
        <v>0.72399999999999998</v>
      </c>
      <c r="AE31" s="1" t="s">
        <v>272</v>
      </c>
      <c r="AF31" s="1" t="s">
        <v>273</v>
      </c>
      <c r="AG31" s="1" t="s">
        <v>477</v>
      </c>
      <c r="AH31" s="1" t="s">
        <v>478</v>
      </c>
      <c r="AI31" s="1" t="s">
        <v>479</v>
      </c>
      <c r="AJ31" s="1" t="s">
        <v>480</v>
      </c>
      <c r="AK31" s="1" t="s">
        <v>519</v>
      </c>
      <c r="AL31" s="1" t="s">
        <v>481</v>
      </c>
      <c r="AO31" t="str">
        <f t="shared" si="14"/>
        <v xml:space="preserve"> &amp; 4 &amp; 27 &amp; [0.664, 0.667] &amp; 0.651 &amp; [0.655, 0.657] &amp; 0.718 &amp; [0.722, 0.724] \\</v>
      </c>
    </row>
    <row r="32" spans="2:41" x14ac:dyDescent="0.3">
      <c r="B32" t="s">
        <v>12</v>
      </c>
      <c r="C32">
        <v>5</v>
      </c>
      <c r="D32">
        <v>22</v>
      </c>
      <c r="E32">
        <v>0.527305555828535</v>
      </c>
      <c r="F32">
        <v>0.52927285125111201</v>
      </c>
      <c r="G32">
        <v>0.51405000000000001</v>
      </c>
      <c r="H32">
        <f t="shared" si="6"/>
        <v>2.6953425215607396E-2</v>
      </c>
      <c r="I32" s="2">
        <v>0.51854500000000003</v>
      </c>
      <c r="J32" s="2">
        <v>8.0190000000000001E-3</v>
      </c>
      <c r="K32">
        <f t="shared" si="7"/>
        <v>0.51784210365882644</v>
      </c>
      <c r="L32">
        <f t="shared" si="8"/>
        <v>0.51924789634117363</v>
      </c>
      <c r="M32">
        <f t="shared" si="9"/>
        <v>1.8444828087592846E-2</v>
      </c>
      <c r="N32">
        <v>0.61538000000000004</v>
      </c>
      <c r="O32" s="2">
        <v>0.62009300000000001</v>
      </c>
      <c r="P32" s="2">
        <v>8.7139999999999995E-3</v>
      </c>
      <c r="Q32">
        <f t="shared" si="10"/>
        <v>0.61932918422284744</v>
      </c>
      <c r="R32">
        <f t="shared" si="11"/>
        <v>0.62085681577715257</v>
      </c>
      <c r="S32">
        <f t="shared" si="12"/>
        <v>0</v>
      </c>
      <c r="V32">
        <f t="shared" si="0"/>
        <v>0.52700000000000002</v>
      </c>
      <c r="W32">
        <f t="shared" si="1"/>
        <v>0.52900000000000003</v>
      </c>
      <c r="X32">
        <f t="shared" si="2"/>
        <v>0.51400000000000001</v>
      </c>
      <c r="Y32">
        <f t="shared" si="3"/>
        <v>0.51800000000000002</v>
      </c>
      <c r="Z32">
        <f t="shared" si="4"/>
        <v>0.51900000000000002</v>
      </c>
      <c r="AA32">
        <f t="shared" si="5"/>
        <v>0.61499999999999999</v>
      </c>
      <c r="AB32">
        <f t="shared" si="13"/>
        <v>0.61899999999999999</v>
      </c>
      <c r="AC32">
        <f t="shared" si="15"/>
        <v>0.621</v>
      </c>
      <c r="AE32" s="1" t="s">
        <v>281</v>
      </c>
      <c r="AF32" s="1" t="s">
        <v>282</v>
      </c>
      <c r="AG32" s="1" t="s">
        <v>326</v>
      </c>
      <c r="AH32" s="1" t="s">
        <v>482</v>
      </c>
      <c r="AI32" s="1" t="s">
        <v>303</v>
      </c>
      <c r="AJ32" s="1" t="s">
        <v>483</v>
      </c>
      <c r="AK32" s="1" t="s">
        <v>647</v>
      </c>
      <c r="AL32" s="1" t="s">
        <v>484</v>
      </c>
      <c r="AO32" t="str">
        <f t="shared" si="14"/>
        <v xml:space="preserve"> &amp; 5 &amp; 22 &amp; [0.527, 0.529] &amp; 0.514 &amp; [0.518, 0.519] &amp; 0.615 &amp; [0.619, 0.621] \\</v>
      </c>
    </row>
    <row r="33" spans="2:41" x14ac:dyDescent="0.3">
      <c r="B33" t="s">
        <v>12</v>
      </c>
      <c r="C33">
        <v>6</v>
      </c>
      <c r="D33">
        <v>19</v>
      </c>
      <c r="E33">
        <v>0.27119507038004798</v>
      </c>
      <c r="F33">
        <v>0.27238793846950998</v>
      </c>
      <c r="G33">
        <v>0.26099</v>
      </c>
      <c r="H33">
        <f t="shared" si="6"/>
        <v>3.9741876581607327E-2</v>
      </c>
      <c r="I33" s="2">
        <v>0.26405200000000001</v>
      </c>
      <c r="J33" s="2">
        <v>4.4120000000000001E-3</v>
      </c>
      <c r="K33">
        <f t="shared" si="7"/>
        <v>0.26366527114886423</v>
      </c>
      <c r="L33">
        <f t="shared" si="8"/>
        <v>0.26443872885113578</v>
      </c>
      <c r="M33">
        <f t="shared" si="9"/>
        <v>2.8475887946383338E-2</v>
      </c>
      <c r="N33">
        <v>0.26393</v>
      </c>
      <c r="O33" s="2">
        <v>0.266513</v>
      </c>
      <c r="P33" s="2">
        <v>4.5019999999999999E-3</v>
      </c>
      <c r="Q33">
        <f t="shared" si="10"/>
        <v>0.26611838230103962</v>
      </c>
      <c r="R33">
        <f t="shared" si="11"/>
        <v>0.26690761769896038</v>
      </c>
      <c r="S33">
        <f t="shared" si="12"/>
        <v>0</v>
      </c>
      <c r="V33">
        <f t="shared" si="0"/>
        <v>0.27100000000000002</v>
      </c>
      <c r="W33">
        <f t="shared" si="1"/>
        <v>0.27200000000000002</v>
      </c>
      <c r="X33">
        <f t="shared" si="2"/>
        <v>0.26100000000000001</v>
      </c>
      <c r="Y33">
        <f t="shared" si="3"/>
        <v>0.26400000000000001</v>
      </c>
      <c r="Z33">
        <f t="shared" si="4"/>
        <v>0.26400000000000001</v>
      </c>
      <c r="AA33">
        <f t="shared" si="5"/>
        <v>0.26400000000000001</v>
      </c>
      <c r="AB33">
        <f t="shared" si="13"/>
        <v>0.26600000000000001</v>
      </c>
      <c r="AC33">
        <f t="shared" si="15"/>
        <v>0.26700000000000002</v>
      </c>
      <c r="AE33" s="1" t="s">
        <v>289</v>
      </c>
      <c r="AF33" s="1" t="s">
        <v>290</v>
      </c>
      <c r="AG33" s="1" t="s">
        <v>485</v>
      </c>
      <c r="AH33" s="1" t="s">
        <v>486</v>
      </c>
      <c r="AI33" s="1" t="s">
        <v>486</v>
      </c>
      <c r="AJ33" s="1" t="s">
        <v>486</v>
      </c>
      <c r="AK33" s="1" t="s">
        <v>648</v>
      </c>
      <c r="AL33" s="1" t="s">
        <v>487</v>
      </c>
      <c r="AO33" t="str">
        <f t="shared" si="14"/>
        <v xml:space="preserve"> &amp; 6 &amp; 19 &amp; [0.271, 0.272] &amp; 0.261 &amp; [0.264, 0.264] &amp; 0.264 &amp; [0.266, 0.267] \\</v>
      </c>
    </row>
    <row r="34" spans="2:41" x14ac:dyDescent="0.3">
      <c r="B34" t="s">
        <v>12</v>
      </c>
      <c r="C34">
        <v>7</v>
      </c>
      <c r="D34">
        <v>16</v>
      </c>
      <c r="E34">
        <v>0.26768584375777199</v>
      </c>
      <c r="F34">
        <v>0.26889399624222698</v>
      </c>
      <c r="G34">
        <v>0.25219999999999998</v>
      </c>
      <c r="H34">
        <f t="shared" si="6"/>
        <v>5.9972137603975462E-2</v>
      </c>
      <c r="I34" s="2">
        <v>0.25425700000000001</v>
      </c>
      <c r="J34" s="2">
        <v>4.9839999999999997E-3</v>
      </c>
      <c r="K34">
        <f t="shared" si="7"/>
        <v>0.25382013313824553</v>
      </c>
      <c r="L34">
        <f t="shared" si="8"/>
        <v>0.25469386686175449</v>
      </c>
      <c r="M34">
        <f t="shared" si="9"/>
        <v>5.2305058647002189E-2</v>
      </c>
      <c r="N34">
        <v>0.70936999999999995</v>
      </c>
      <c r="O34" s="2">
        <v>0.71203799999999995</v>
      </c>
      <c r="P34" s="2">
        <v>9.9629999999999996E-3</v>
      </c>
      <c r="Q34">
        <f t="shared" si="10"/>
        <v>0.7111647045458146</v>
      </c>
      <c r="R34">
        <f t="shared" si="11"/>
        <v>0.7129112954541853</v>
      </c>
      <c r="S34">
        <f t="shared" si="12"/>
        <v>0</v>
      </c>
      <c r="V34">
        <f t="shared" si="0"/>
        <v>0.26800000000000002</v>
      </c>
      <c r="W34">
        <f t="shared" si="1"/>
        <v>0.26900000000000002</v>
      </c>
      <c r="X34">
        <f t="shared" si="2"/>
        <v>0.252</v>
      </c>
      <c r="Y34">
        <f t="shared" si="3"/>
        <v>0.254</v>
      </c>
      <c r="Z34">
        <f t="shared" si="4"/>
        <v>0.255</v>
      </c>
      <c r="AA34">
        <f t="shared" si="5"/>
        <v>0.70899999999999996</v>
      </c>
      <c r="AB34">
        <f t="shared" si="13"/>
        <v>0.71099999999999997</v>
      </c>
      <c r="AC34">
        <f t="shared" si="15"/>
        <v>0.71299999999999997</v>
      </c>
      <c r="AE34" s="1" t="s">
        <v>298</v>
      </c>
      <c r="AF34" s="1" t="s">
        <v>299</v>
      </c>
      <c r="AG34" s="1" t="s">
        <v>488</v>
      </c>
      <c r="AH34" s="1" t="s">
        <v>489</v>
      </c>
      <c r="AI34" s="1" t="s">
        <v>490</v>
      </c>
      <c r="AJ34" s="1" t="s">
        <v>491</v>
      </c>
      <c r="AK34" s="1" t="s">
        <v>649</v>
      </c>
      <c r="AL34" s="1" t="s">
        <v>492</v>
      </c>
      <c r="AO34" t="str">
        <f t="shared" si="14"/>
        <v xml:space="preserve"> &amp; 7 &amp; 16 &amp; [0.268, 0.269] &amp; 0.252 &amp; [0.254, 0.255] &amp; 0.709 &amp; [0.711, 0.713] \\</v>
      </c>
    </row>
    <row r="35" spans="2:41" x14ac:dyDescent="0.3">
      <c r="B35" t="s">
        <v>12</v>
      </c>
      <c r="C35">
        <v>8</v>
      </c>
      <c r="D35">
        <v>15</v>
      </c>
      <c r="E35">
        <v>0.22886329900948399</v>
      </c>
      <c r="F35">
        <v>0.230164102565319</v>
      </c>
      <c r="G35">
        <v>0.19977</v>
      </c>
      <c r="H35">
        <f t="shared" si="6"/>
        <v>0.12959444549653742</v>
      </c>
      <c r="I35" s="2">
        <v>0.22512699999999999</v>
      </c>
      <c r="J35" s="2">
        <v>5.3860000000000002E-3</v>
      </c>
      <c r="K35">
        <f t="shared" si="7"/>
        <v>0.2246548962846289</v>
      </c>
      <c r="L35">
        <f t="shared" si="8"/>
        <v>0.22559910371537109</v>
      </c>
      <c r="M35">
        <f t="shared" si="9"/>
        <v>1.911302363367362E-2</v>
      </c>
      <c r="N35">
        <v>0.21357999999999999</v>
      </c>
      <c r="O35" s="2">
        <v>0.21648600000000001</v>
      </c>
      <c r="P35" s="2">
        <v>5.6090000000000003E-3</v>
      </c>
      <c r="Q35">
        <f t="shared" si="10"/>
        <v>0.2159943494727968</v>
      </c>
      <c r="R35">
        <f t="shared" si="11"/>
        <v>0.21697765052720322</v>
      </c>
      <c r="S35">
        <f t="shared" si="12"/>
        <v>1</v>
      </c>
      <c r="T35" t="s">
        <v>448</v>
      </c>
      <c r="V35">
        <f t="shared" si="0"/>
        <v>0.22900000000000001</v>
      </c>
      <c r="W35">
        <f t="shared" si="1"/>
        <v>0.23</v>
      </c>
      <c r="X35">
        <f t="shared" si="2"/>
        <v>0.2</v>
      </c>
      <c r="Y35">
        <f t="shared" si="3"/>
        <v>0.22500000000000001</v>
      </c>
      <c r="Z35">
        <f t="shared" si="4"/>
        <v>0.22600000000000001</v>
      </c>
      <c r="AA35">
        <f t="shared" si="5"/>
        <v>0.214</v>
      </c>
      <c r="AB35">
        <f t="shared" si="13"/>
        <v>0.216</v>
      </c>
      <c r="AC35">
        <f t="shared" si="15"/>
        <v>0.217</v>
      </c>
      <c r="AE35" s="1" t="s">
        <v>307</v>
      </c>
      <c r="AF35" s="1" t="s">
        <v>426</v>
      </c>
      <c r="AG35" s="1" t="s">
        <v>656</v>
      </c>
      <c r="AH35" s="1" t="s">
        <v>493</v>
      </c>
      <c r="AI35" s="1" t="s">
        <v>494</v>
      </c>
      <c r="AJ35" s="1" t="s">
        <v>49</v>
      </c>
      <c r="AK35" s="1" t="s">
        <v>69</v>
      </c>
      <c r="AL35" s="1" t="s">
        <v>67</v>
      </c>
      <c r="AO35" t="str">
        <f t="shared" si="14"/>
        <v xml:space="preserve"> &amp; 8 &amp; 15 &amp; [0.229, 0.230] &amp; 0.200 &amp; [0.225, 0.226] &amp; 0.214 &amp; [0.216, 0.217] \\</v>
      </c>
    </row>
    <row r="36" spans="2:41" x14ac:dyDescent="0.3">
      <c r="B36" t="s">
        <v>13</v>
      </c>
      <c r="C36">
        <v>4</v>
      </c>
      <c r="D36">
        <v>29</v>
      </c>
      <c r="E36">
        <v>0.53726702407854898</v>
      </c>
      <c r="F36">
        <v>0.53927281331982402</v>
      </c>
      <c r="G36">
        <v>0.52551999999999999</v>
      </c>
      <c r="H36">
        <f t="shared" si="6"/>
        <v>2.3686849768604357E-2</v>
      </c>
      <c r="I36" s="2">
        <v>0.52862299999999995</v>
      </c>
      <c r="J36" s="2">
        <v>8.0770000000000008E-3</v>
      </c>
      <c r="K36">
        <f t="shared" si="7"/>
        <v>0.5279150197346727</v>
      </c>
      <c r="L36">
        <f t="shared" si="8"/>
        <v>0.52933098026532721</v>
      </c>
      <c r="M36">
        <f t="shared" si="9"/>
        <v>1.792208400294748E-2</v>
      </c>
      <c r="N36">
        <v>0.77151000000000003</v>
      </c>
      <c r="O36" s="2">
        <v>0.77939499999999995</v>
      </c>
      <c r="P36" s="2">
        <v>9.7029999999999998E-3</v>
      </c>
      <c r="Q36">
        <f t="shared" si="10"/>
        <v>0.77854449455064123</v>
      </c>
      <c r="R36">
        <f t="shared" si="11"/>
        <v>0.78024550544935867</v>
      </c>
      <c r="S36">
        <f t="shared" si="12"/>
        <v>0</v>
      </c>
      <c r="V36">
        <f t="shared" si="0"/>
        <v>0.53700000000000003</v>
      </c>
      <c r="W36">
        <f t="shared" si="1"/>
        <v>0.53900000000000003</v>
      </c>
      <c r="X36">
        <f t="shared" si="2"/>
        <v>0.52600000000000002</v>
      </c>
      <c r="Y36">
        <f t="shared" si="3"/>
        <v>0.52800000000000002</v>
      </c>
      <c r="Z36">
        <f t="shared" si="4"/>
        <v>0.52900000000000003</v>
      </c>
      <c r="AA36">
        <f t="shared" si="5"/>
        <v>0.77200000000000002</v>
      </c>
      <c r="AB36">
        <f t="shared" si="13"/>
        <v>0.77900000000000003</v>
      </c>
      <c r="AC36">
        <f t="shared" si="15"/>
        <v>0.78</v>
      </c>
      <c r="AE36" s="1" t="s">
        <v>43</v>
      </c>
      <c r="AF36" s="1" t="s">
        <v>316</v>
      </c>
      <c r="AG36" s="1" t="s">
        <v>322</v>
      </c>
      <c r="AH36" s="1" t="s">
        <v>323</v>
      </c>
      <c r="AI36" s="1" t="s">
        <v>282</v>
      </c>
      <c r="AJ36" s="1" t="s">
        <v>495</v>
      </c>
      <c r="AK36" s="1" t="s">
        <v>650</v>
      </c>
      <c r="AL36" s="1" t="s">
        <v>496</v>
      </c>
      <c r="AN36" t="s">
        <v>21</v>
      </c>
      <c r="AO36" t="str">
        <f t="shared" si="14"/>
        <v>\hline \multirow{7}{*}{Roszieg} &amp; 4 &amp; 29 &amp; [0.537, 0.539] &amp; 0.526 &amp; [0.528, 0.529] &amp; 0.772 &amp; [0.779, 0.78] \\</v>
      </c>
    </row>
    <row r="37" spans="2:41" x14ac:dyDescent="0.3">
      <c r="B37" t="s">
        <v>13</v>
      </c>
      <c r="C37">
        <v>5</v>
      </c>
      <c r="D37">
        <v>23</v>
      </c>
      <c r="E37">
        <v>0.44707335936792802</v>
      </c>
      <c r="F37">
        <v>0.44941903001260303</v>
      </c>
      <c r="G37">
        <v>0.43025000000000002</v>
      </c>
      <c r="H37">
        <f t="shared" si="6"/>
        <v>4.0148014424753131E-2</v>
      </c>
      <c r="I37" s="2">
        <v>0.43503900000000001</v>
      </c>
      <c r="J37" s="2">
        <v>8.5970000000000005E-3</v>
      </c>
      <c r="K37">
        <f t="shared" si="7"/>
        <v>0.43428543972501943</v>
      </c>
      <c r="L37">
        <f t="shared" si="8"/>
        <v>0.43579256027498059</v>
      </c>
      <c r="M37">
        <f t="shared" si="9"/>
        <v>2.9464153509192736E-2</v>
      </c>
      <c r="N37">
        <v>0.85536000000000001</v>
      </c>
      <c r="O37" s="2">
        <v>0.86238300000000001</v>
      </c>
      <c r="P37" s="2">
        <v>1.1094E-2</v>
      </c>
      <c r="Q37">
        <f t="shared" si="10"/>
        <v>0.86141056802481863</v>
      </c>
      <c r="R37">
        <f t="shared" si="11"/>
        <v>0.86335543197518139</v>
      </c>
      <c r="S37">
        <f t="shared" si="12"/>
        <v>0</v>
      </c>
      <c r="V37">
        <f t="shared" si="0"/>
        <v>0.44700000000000001</v>
      </c>
      <c r="W37">
        <f t="shared" si="1"/>
        <v>0.44900000000000001</v>
      </c>
      <c r="X37">
        <f t="shared" si="2"/>
        <v>0.43</v>
      </c>
      <c r="Y37">
        <f t="shared" si="3"/>
        <v>0.434</v>
      </c>
      <c r="Z37">
        <f t="shared" si="4"/>
        <v>0.436</v>
      </c>
      <c r="AA37">
        <f t="shared" si="5"/>
        <v>0.85499999999999998</v>
      </c>
      <c r="AB37">
        <f t="shared" si="13"/>
        <v>0.86099999999999999</v>
      </c>
      <c r="AC37">
        <f t="shared" si="15"/>
        <v>0.86299999999999999</v>
      </c>
      <c r="AE37" s="1" t="s">
        <v>260</v>
      </c>
      <c r="AF37" s="1" t="s">
        <v>261</v>
      </c>
      <c r="AG37" s="1" t="s">
        <v>658</v>
      </c>
      <c r="AH37" s="1" t="s">
        <v>497</v>
      </c>
      <c r="AI37" s="1" t="s">
        <v>498</v>
      </c>
      <c r="AJ37" s="1" t="s">
        <v>499</v>
      </c>
      <c r="AK37" s="1" t="s">
        <v>651</v>
      </c>
      <c r="AL37" s="1" t="s">
        <v>500</v>
      </c>
      <c r="AO37" t="str">
        <f t="shared" si="14"/>
        <v xml:space="preserve"> &amp; 5 &amp; 23 &amp; [0.447, 0.449] &amp; 0.430 &amp; [0.434, 0.436] &amp; 0.855 &amp; [0.861, 0.863] \\</v>
      </c>
    </row>
    <row r="38" spans="2:41" x14ac:dyDescent="0.3">
      <c r="B38" t="s">
        <v>13</v>
      </c>
      <c r="C38">
        <v>6</v>
      </c>
      <c r="D38">
        <v>20</v>
      </c>
      <c r="E38">
        <v>0.51444649381111096</v>
      </c>
      <c r="F38">
        <v>0.51619771671520498</v>
      </c>
      <c r="G38">
        <v>0.51232</v>
      </c>
      <c r="H38">
        <f t="shared" si="6"/>
        <v>5.8256869489907714E-3</v>
      </c>
      <c r="I38" s="2">
        <v>0.51615800000000001</v>
      </c>
      <c r="J38" s="2">
        <v>8.3739999999999995E-3</v>
      </c>
      <c r="K38">
        <f t="shared" si="7"/>
        <v>0.51542398653685151</v>
      </c>
      <c r="L38">
        <f t="shared" si="8"/>
        <v>0.5168920134631485</v>
      </c>
      <c r="M38">
        <f t="shared" si="9"/>
        <v>-1.6220820498571431E-3</v>
      </c>
      <c r="N38">
        <v>0.51137999999999995</v>
      </c>
      <c r="O38" s="2">
        <v>0.51468499999999995</v>
      </c>
      <c r="P38" s="2">
        <v>8.2299999999999995E-3</v>
      </c>
      <c r="Q38">
        <f t="shared" si="10"/>
        <v>0.51396360869337088</v>
      </c>
      <c r="R38">
        <f t="shared" si="11"/>
        <v>0.51540639130662902</v>
      </c>
      <c r="S38">
        <f t="shared" si="12"/>
        <v>1</v>
      </c>
      <c r="V38">
        <f t="shared" si="0"/>
        <v>0.51400000000000001</v>
      </c>
      <c r="W38">
        <f t="shared" si="1"/>
        <v>0.51600000000000001</v>
      </c>
      <c r="X38">
        <f t="shared" si="2"/>
        <v>0.51200000000000001</v>
      </c>
      <c r="Y38">
        <f t="shared" si="3"/>
        <v>0.51500000000000001</v>
      </c>
      <c r="Z38">
        <f t="shared" si="4"/>
        <v>0.51700000000000002</v>
      </c>
      <c r="AA38">
        <f t="shared" si="5"/>
        <v>0.51100000000000001</v>
      </c>
      <c r="AB38">
        <f t="shared" si="13"/>
        <v>0.51400000000000001</v>
      </c>
      <c r="AC38">
        <f t="shared" si="15"/>
        <v>0.51500000000000001</v>
      </c>
      <c r="AE38" s="1" t="s">
        <v>326</v>
      </c>
      <c r="AF38" s="1" t="s">
        <v>327</v>
      </c>
      <c r="AG38" s="1" t="s">
        <v>501</v>
      </c>
      <c r="AH38" s="1" t="s">
        <v>304</v>
      </c>
      <c r="AI38" s="1" t="s">
        <v>302</v>
      </c>
      <c r="AJ38" s="1" t="s">
        <v>502</v>
      </c>
      <c r="AK38" s="1" t="s">
        <v>326</v>
      </c>
      <c r="AL38" s="1" t="s">
        <v>304</v>
      </c>
      <c r="AO38" t="str">
        <f t="shared" si="14"/>
        <v xml:space="preserve"> &amp; 6 &amp; 20 &amp; [0.514, 0.516] &amp; 0.512 &amp; [0.515, 0.517] &amp; 0.511 &amp; [0.514, 0.515] \\</v>
      </c>
    </row>
    <row r="39" spans="2:41" x14ac:dyDescent="0.3">
      <c r="B39" t="s">
        <v>13</v>
      </c>
      <c r="C39">
        <v>7</v>
      </c>
      <c r="D39">
        <v>18</v>
      </c>
      <c r="E39">
        <v>0.116861399422014</v>
      </c>
      <c r="F39">
        <v>0.117949045022431</v>
      </c>
      <c r="G39">
        <v>0.11132</v>
      </c>
      <c r="H39">
        <f t="shared" si="6"/>
        <v>5.1830933130934231E-2</v>
      </c>
      <c r="I39" s="2">
        <v>0.113888</v>
      </c>
      <c r="J39" s="2">
        <v>5.1229999999999999E-3</v>
      </c>
      <c r="K39">
        <f t="shared" si="7"/>
        <v>0.11343894925104973</v>
      </c>
      <c r="L39">
        <f t="shared" si="8"/>
        <v>0.11433705074895027</v>
      </c>
      <c r="M39">
        <f t="shared" si="9"/>
        <v>2.9957970826588576E-2</v>
      </c>
      <c r="N39">
        <v>0.56364000000000003</v>
      </c>
      <c r="O39" s="2">
        <v>0.56655699999999998</v>
      </c>
      <c r="P39" s="2">
        <v>6.0089999999999996E-3</v>
      </c>
      <c r="Q39">
        <f t="shared" si="10"/>
        <v>0.56603028792690957</v>
      </c>
      <c r="R39">
        <f t="shared" si="11"/>
        <v>0.56708371207309038</v>
      </c>
      <c r="S39">
        <f t="shared" si="12"/>
        <v>0</v>
      </c>
      <c r="V39">
        <f t="shared" si="0"/>
        <v>0.11700000000000001</v>
      </c>
      <c r="W39">
        <f t="shared" si="1"/>
        <v>0.11799999999999999</v>
      </c>
      <c r="X39">
        <f t="shared" si="2"/>
        <v>0.111</v>
      </c>
      <c r="Y39">
        <f t="shared" si="3"/>
        <v>0.113</v>
      </c>
      <c r="Z39">
        <f t="shared" si="4"/>
        <v>0.114</v>
      </c>
      <c r="AA39">
        <f t="shared" si="5"/>
        <v>0.56399999999999995</v>
      </c>
      <c r="AB39">
        <f t="shared" si="13"/>
        <v>0.56599999999999995</v>
      </c>
      <c r="AC39">
        <f t="shared" si="15"/>
        <v>0.56699999999999995</v>
      </c>
      <c r="AE39" s="1" t="s">
        <v>332</v>
      </c>
      <c r="AF39" s="1" t="s">
        <v>333</v>
      </c>
      <c r="AG39" s="1" t="s">
        <v>503</v>
      </c>
      <c r="AH39" s="1" t="s">
        <v>504</v>
      </c>
      <c r="AI39" s="1" t="s">
        <v>505</v>
      </c>
      <c r="AJ39" s="1" t="s">
        <v>506</v>
      </c>
      <c r="AK39" s="1" t="s">
        <v>652</v>
      </c>
      <c r="AL39" s="1" t="s">
        <v>507</v>
      </c>
      <c r="AO39" t="str">
        <f t="shared" si="14"/>
        <v xml:space="preserve"> &amp; 7 &amp; 18 &amp; [0.117, 0.118] &amp; 0.111 &amp; [0.113, 0.114] &amp; 0.564 &amp; [0.566, 0.567] \\</v>
      </c>
    </row>
    <row r="40" spans="2:41" x14ac:dyDescent="0.3">
      <c r="B40" t="s">
        <v>13</v>
      </c>
      <c r="C40">
        <v>8</v>
      </c>
      <c r="D40">
        <v>16</v>
      </c>
      <c r="E40">
        <v>2.44652285634607E-2</v>
      </c>
      <c r="F40">
        <v>2.4700941102349099E-2</v>
      </c>
      <c r="G40">
        <v>2.264E-2</v>
      </c>
      <c r="H40">
        <f t="shared" si="6"/>
        <v>7.9041537956377472E-2</v>
      </c>
      <c r="I40" s="2">
        <v>2.358E-2</v>
      </c>
      <c r="J40" s="2">
        <v>1.2589999999999999E-3</v>
      </c>
      <c r="K40">
        <f t="shared" si="7"/>
        <v>2.3469643784320048E-2</v>
      </c>
      <c r="L40">
        <f t="shared" si="8"/>
        <v>2.3690356215679952E-2</v>
      </c>
      <c r="M40">
        <f t="shared" si="9"/>
        <v>4.0803863295555631E-2</v>
      </c>
      <c r="N40">
        <v>2.3400000000000001E-2</v>
      </c>
      <c r="O40" s="2">
        <v>2.4486999999999998E-2</v>
      </c>
      <c r="P40" s="2">
        <v>1.379E-3</v>
      </c>
      <c r="Q40">
        <f t="shared" si="10"/>
        <v>2.4366125320553888E-2</v>
      </c>
      <c r="R40">
        <f t="shared" si="11"/>
        <v>2.4607874679446109E-2</v>
      </c>
      <c r="S40">
        <f t="shared" si="12"/>
        <v>0</v>
      </c>
      <c r="V40">
        <f t="shared" si="0"/>
        <v>2.4E-2</v>
      </c>
      <c r="W40">
        <f t="shared" si="1"/>
        <v>2.5000000000000001E-2</v>
      </c>
      <c r="X40">
        <f t="shared" si="2"/>
        <v>2.3E-2</v>
      </c>
      <c r="Y40">
        <f t="shared" si="3"/>
        <v>2.3E-2</v>
      </c>
      <c r="Z40">
        <f t="shared" si="4"/>
        <v>2.4E-2</v>
      </c>
      <c r="AA40">
        <f t="shared" si="5"/>
        <v>2.3E-2</v>
      </c>
      <c r="AB40">
        <f t="shared" si="13"/>
        <v>2.4E-2</v>
      </c>
      <c r="AC40">
        <f t="shared" si="15"/>
        <v>2.5000000000000001E-2</v>
      </c>
      <c r="AE40" s="1" t="s">
        <v>341</v>
      </c>
      <c r="AF40" s="1" t="s">
        <v>342</v>
      </c>
      <c r="AG40" s="1" t="s">
        <v>508</v>
      </c>
      <c r="AH40" s="1" t="s">
        <v>508</v>
      </c>
      <c r="AI40" s="1" t="s">
        <v>341</v>
      </c>
      <c r="AJ40" s="1" t="s">
        <v>508</v>
      </c>
      <c r="AK40" s="1" t="s">
        <v>341</v>
      </c>
      <c r="AL40" s="1" t="s">
        <v>342</v>
      </c>
      <c r="AO40" t="str">
        <f t="shared" si="14"/>
        <v xml:space="preserve"> &amp; 8 &amp; 16 &amp; [0.024, 0.025] &amp; 0.023 &amp; [0.023, 0.024] &amp; 0.023 &amp; [0.024, 0.025] \\</v>
      </c>
    </row>
    <row r="41" spans="2:41" x14ac:dyDescent="0.3">
      <c r="B41" t="s">
        <v>13</v>
      </c>
      <c r="C41">
        <v>9</v>
      </c>
      <c r="D41">
        <v>13</v>
      </c>
      <c r="E41">
        <v>0.67535592173251102</v>
      </c>
      <c r="F41">
        <v>0.67759639826748796</v>
      </c>
      <c r="G41">
        <v>0.60851</v>
      </c>
      <c r="H41">
        <f t="shared" si="6"/>
        <v>0.10047088725196107</v>
      </c>
      <c r="I41" s="2">
        <v>0.61216499999999996</v>
      </c>
      <c r="J41" s="2">
        <v>1.1221E-2</v>
      </c>
      <c r="K41">
        <f t="shared" si="7"/>
        <v>0.61118143598399932</v>
      </c>
      <c r="L41">
        <f t="shared" si="8"/>
        <v>0.6131485640160006</v>
      </c>
      <c r="M41">
        <f t="shared" si="9"/>
        <v>9.506788827561885E-2</v>
      </c>
      <c r="N41">
        <v>0.85026000000000002</v>
      </c>
      <c r="O41" s="2">
        <v>0.85575900000000005</v>
      </c>
      <c r="P41" s="2">
        <v>1.4244E-2</v>
      </c>
      <c r="Q41">
        <f t="shared" si="10"/>
        <v>0.85451045835095696</v>
      </c>
      <c r="R41">
        <f t="shared" si="11"/>
        <v>0.85700754164904314</v>
      </c>
      <c r="S41">
        <f t="shared" si="12"/>
        <v>0</v>
      </c>
      <c r="V41">
        <f t="shared" si="0"/>
        <v>0.67500000000000004</v>
      </c>
      <c r="W41">
        <f t="shared" si="1"/>
        <v>0.67800000000000005</v>
      </c>
      <c r="X41">
        <f t="shared" si="2"/>
        <v>0.60899999999999999</v>
      </c>
      <c r="Y41">
        <f t="shared" si="3"/>
        <v>0.61099999999999999</v>
      </c>
      <c r="Z41">
        <f t="shared" si="4"/>
        <v>0.61299999999999999</v>
      </c>
      <c r="AA41">
        <f t="shared" si="5"/>
        <v>0.85</v>
      </c>
      <c r="AB41">
        <f t="shared" si="13"/>
        <v>0.85499999999999998</v>
      </c>
      <c r="AC41">
        <f t="shared" si="15"/>
        <v>0.85699999999999998</v>
      </c>
      <c r="AE41" s="1" t="s">
        <v>348</v>
      </c>
      <c r="AF41" s="1" t="s">
        <v>349</v>
      </c>
      <c r="AG41" s="1" t="s">
        <v>509</v>
      </c>
      <c r="AH41" s="1" t="s">
        <v>312</v>
      </c>
      <c r="AI41" s="1" t="s">
        <v>313</v>
      </c>
      <c r="AJ41" s="1" t="s">
        <v>657</v>
      </c>
      <c r="AK41" s="1" t="s">
        <v>499</v>
      </c>
      <c r="AL41" s="1" t="s">
        <v>510</v>
      </c>
      <c r="AO41" t="str">
        <f t="shared" si="14"/>
        <v xml:space="preserve"> &amp; 9 &amp; 13 &amp; [0.675, 0.678] &amp; 0.609 &amp; [0.611, 0.613] &amp; 0.850 &amp; [0.855, 0.857] \\</v>
      </c>
    </row>
    <row r="42" spans="2:41" x14ac:dyDescent="0.3">
      <c r="B42" t="s">
        <v>13</v>
      </c>
      <c r="C42">
        <v>10</v>
      </c>
      <c r="D42">
        <v>12</v>
      </c>
      <c r="E42">
        <v>0.53789089691245395</v>
      </c>
      <c r="F42">
        <v>0.54031703959548305</v>
      </c>
      <c r="G42">
        <v>0.52768000000000004</v>
      </c>
      <c r="H42">
        <f t="shared" si="6"/>
        <v>2.1190658809223661E-2</v>
      </c>
      <c r="I42" s="2">
        <v>0.538026</v>
      </c>
      <c r="J42" s="2">
        <v>1.1009E-2</v>
      </c>
      <c r="K42">
        <f t="shared" si="7"/>
        <v>0.53706101860331967</v>
      </c>
      <c r="L42">
        <f t="shared" si="8"/>
        <v>0.53899098139668034</v>
      </c>
      <c r="M42">
        <f t="shared" si="9"/>
        <v>1.9995554057220533E-3</v>
      </c>
      <c r="N42">
        <v>0.72509999999999997</v>
      </c>
      <c r="O42" s="2">
        <v>0.73029599999999995</v>
      </c>
      <c r="P42" s="2">
        <v>1.1675E-2</v>
      </c>
      <c r="Q42">
        <f t="shared" si="10"/>
        <v>0.72927264112941736</v>
      </c>
      <c r="R42">
        <f t="shared" si="11"/>
        <v>0.73131935887058253</v>
      </c>
      <c r="S42">
        <f t="shared" si="12"/>
        <v>0</v>
      </c>
      <c r="V42">
        <f t="shared" si="0"/>
        <v>0.53800000000000003</v>
      </c>
      <c r="W42">
        <f t="shared" si="1"/>
        <v>0.54</v>
      </c>
      <c r="X42">
        <f t="shared" si="2"/>
        <v>0.52800000000000002</v>
      </c>
      <c r="Y42">
        <f t="shared" si="3"/>
        <v>0.53700000000000003</v>
      </c>
      <c r="Z42">
        <f t="shared" si="4"/>
        <v>0.53900000000000003</v>
      </c>
      <c r="AA42">
        <f t="shared" si="5"/>
        <v>0.72499999999999998</v>
      </c>
      <c r="AB42">
        <f t="shared" si="13"/>
        <v>0.72899999999999998</v>
      </c>
      <c r="AC42">
        <f t="shared" si="15"/>
        <v>0.73099999999999998</v>
      </c>
      <c r="AE42" s="1" t="s">
        <v>320</v>
      </c>
      <c r="AF42" s="1" t="s">
        <v>430</v>
      </c>
      <c r="AG42" s="1" t="s">
        <v>323</v>
      </c>
      <c r="AH42" s="1" t="s">
        <v>43</v>
      </c>
      <c r="AI42" s="1" t="s">
        <v>316</v>
      </c>
      <c r="AJ42" s="1" t="s">
        <v>511</v>
      </c>
      <c r="AK42" s="1" t="s">
        <v>275</v>
      </c>
      <c r="AL42" s="1" t="s">
        <v>370</v>
      </c>
      <c r="AO42" t="str">
        <f t="shared" si="14"/>
        <v xml:space="preserve"> &amp; 10 &amp; 12 &amp; [0.538, 0.540] &amp; 0.528 &amp; [0.537, 0.539] &amp; 0.725 &amp; [0.729, 0.731] \\</v>
      </c>
    </row>
    <row r="43" spans="2:41" x14ac:dyDescent="0.3">
      <c r="B43" t="s">
        <v>14</v>
      </c>
      <c r="C43">
        <v>7</v>
      </c>
      <c r="D43">
        <v>47</v>
      </c>
      <c r="E43">
        <v>0.79779775391372398</v>
      </c>
      <c r="F43">
        <v>0.80079091865264795</v>
      </c>
      <c r="G43">
        <v>0.76853000000000005</v>
      </c>
      <c r="H43">
        <f t="shared" si="6"/>
        <v>3.8489371044768905E-2</v>
      </c>
      <c r="I43" s="2">
        <v>0.77561599999999997</v>
      </c>
      <c r="J43" s="2">
        <v>1.4043999999999999E-2</v>
      </c>
      <c r="K43">
        <f t="shared" si="7"/>
        <v>0.77438498912390052</v>
      </c>
      <c r="L43">
        <f t="shared" si="8"/>
        <v>0.77684701087609942</v>
      </c>
      <c r="M43">
        <f t="shared" si="9"/>
        <v>2.9624051126513673E-2</v>
      </c>
      <c r="N43">
        <v>0.90036000000000005</v>
      </c>
      <c r="O43" s="2">
        <v>0.90544199999999997</v>
      </c>
      <c r="P43" s="2">
        <v>1.3845E-2</v>
      </c>
      <c r="Q43">
        <f t="shared" si="10"/>
        <v>0.90422843224297933</v>
      </c>
      <c r="R43">
        <f t="shared" si="11"/>
        <v>0.90665556775702061</v>
      </c>
      <c r="S43">
        <f t="shared" si="12"/>
        <v>0</v>
      </c>
      <c r="V43">
        <f t="shared" si="0"/>
        <v>0.79800000000000004</v>
      </c>
      <c r="W43">
        <f t="shared" si="1"/>
        <v>0.80100000000000005</v>
      </c>
      <c r="X43">
        <f t="shared" si="2"/>
        <v>0.76900000000000002</v>
      </c>
      <c r="Y43">
        <f t="shared" si="3"/>
        <v>0.77400000000000002</v>
      </c>
      <c r="Z43">
        <f t="shared" si="4"/>
        <v>0.77700000000000002</v>
      </c>
      <c r="AA43">
        <f t="shared" si="5"/>
        <v>0.9</v>
      </c>
      <c r="AB43">
        <f t="shared" si="13"/>
        <v>0.90400000000000003</v>
      </c>
      <c r="AC43">
        <f t="shared" si="15"/>
        <v>0.90700000000000003</v>
      </c>
      <c r="AE43" s="1" t="s">
        <v>364</v>
      </c>
      <c r="AF43" s="1" t="s">
        <v>365</v>
      </c>
      <c r="AG43" s="1" t="s">
        <v>512</v>
      </c>
      <c r="AH43" s="1" t="s">
        <v>379</v>
      </c>
      <c r="AI43" s="1" t="s">
        <v>513</v>
      </c>
      <c r="AJ43" s="1" t="s">
        <v>659</v>
      </c>
      <c r="AK43" s="1" t="s">
        <v>653</v>
      </c>
      <c r="AL43" s="1" t="s">
        <v>347</v>
      </c>
      <c r="AN43" t="s">
        <v>22</v>
      </c>
      <c r="AO43" t="str">
        <f t="shared" si="14"/>
        <v>\hline \multirow{5}{*}{Sawyer} &amp; 7 &amp; 47 &amp; [0.798, 0.801] &amp; 0.769 &amp; [0.774, 0.777] &amp; 0.900 &amp; [0.904, 0.907] \\</v>
      </c>
    </row>
    <row r="44" spans="2:41" x14ac:dyDescent="0.3">
      <c r="B44" t="s">
        <v>14</v>
      </c>
      <c r="C44">
        <v>8</v>
      </c>
      <c r="D44">
        <v>41</v>
      </c>
      <c r="E44">
        <v>0.72738137611975195</v>
      </c>
      <c r="F44">
        <v>0.73075174388024899</v>
      </c>
      <c r="G44">
        <v>0.67908999999999997</v>
      </c>
      <c r="H44">
        <f t="shared" si="6"/>
        <v>6.8548693277058925E-2</v>
      </c>
      <c r="I44" s="2">
        <v>0.68631299999999995</v>
      </c>
      <c r="J44" s="2">
        <v>1.4318000000000001E-2</v>
      </c>
      <c r="K44">
        <f t="shared" si="7"/>
        <v>0.68505797196496776</v>
      </c>
      <c r="L44">
        <f t="shared" si="8"/>
        <v>0.68756802803503214</v>
      </c>
      <c r="M44">
        <f t="shared" si="9"/>
        <v>5.8641504556182777E-2</v>
      </c>
      <c r="N44">
        <v>0.80650999999999995</v>
      </c>
      <c r="O44" s="2">
        <v>0.81186599999999998</v>
      </c>
      <c r="P44" s="2">
        <v>1.5254999999999999E-2</v>
      </c>
      <c r="Q44">
        <f t="shared" si="10"/>
        <v>0.81052884029372696</v>
      </c>
      <c r="R44">
        <f t="shared" si="11"/>
        <v>0.81320315970627299</v>
      </c>
      <c r="S44">
        <f t="shared" si="12"/>
        <v>0</v>
      </c>
      <c r="V44">
        <f t="shared" si="0"/>
        <v>0.72699999999999998</v>
      </c>
      <c r="W44">
        <f t="shared" si="1"/>
        <v>0.73099999999999998</v>
      </c>
      <c r="X44">
        <f t="shared" si="2"/>
        <v>0.67900000000000005</v>
      </c>
      <c r="Y44">
        <f t="shared" si="3"/>
        <v>0.68500000000000005</v>
      </c>
      <c r="Z44">
        <f t="shared" si="4"/>
        <v>0.68799999999999994</v>
      </c>
      <c r="AA44">
        <f t="shared" si="5"/>
        <v>0.80700000000000005</v>
      </c>
      <c r="AB44">
        <f t="shared" si="13"/>
        <v>0.81100000000000005</v>
      </c>
      <c r="AC44">
        <f t="shared" si="15"/>
        <v>0.81299999999999994</v>
      </c>
      <c r="AE44" s="1" t="s">
        <v>274</v>
      </c>
      <c r="AF44" s="1" t="s">
        <v>370</v>
      </c>
      <c r="AG44" s="1" t="s">
        <v>514</v>
      </c>
      <c r="AH44" s="1" t="s">
        <v>515</v>
      </c>
      <c r="AI44" s="1" t="s">
        <v>516</v>
      </c>
      <c r="AJ44" s="1" t="s">
        <v>517</v>
      </c>
      <c r="AK44" s="1" t="s">
        <v>384</v>
      </c>
      <c r="AL44" s="1" t="s">
        <v>518</v>
      </c>
      <c r="AO44" t="str">
        <f t="shared" si="14"/>
        <v xml:space="preserve"> &amp; 8 &amp; 41 &amp; [0.727, 0.731] &amp; 0.679 &amp; [0.685, 0.688] &amp; 0.807 &amp; [0.811, 0.813] \\</v>
      </c>
    </row>
    <row r="45" spans="2:41" x14ac:dyDescent="0.3">
      <c r="B45" t="s">
        <v>14</v>
      </c>
      <c r="C45">
        <v>9</v>
      </c>
      <c r="D45">
        <v>37</v>
      </c>
      <c r="E45">
        <v>0.764022765928565</v>
      </c>
      <c r="F45">
        <v>0.76698427407143499</v>
      </c>
      <c r="G45">
        <v>0.72167999999999999</v>
      </c>
      <c r="H45">
        <f t="shared" si="6"/>
        <v>5.7247966671662098E-2</v>
      </c>
      <c r="I45" s="2">
        <v>0.76233099999999998</v>
      </c>
      <c r="J45" s="2">
        <v>1.2489999999999999E-2</v>
      </c>
      <c r="K45">
        <f t="shared" si="7"/>
        <v>0.76123620322967223</v>
      </c>
      <c r="L45">
        <f t="shared" si="8"/>
        <v>0.76342579677032774</v>
      </c>
      <c r="M45">
        <f t="shared" si="9"/>
        <v>4.1443571676849089E-3</v>
      </c>
      <c r="N45">
        <v>0.72518000000000005</v>
      </c>
      <c r="O45" s="2">
        <v>0.73199199999999998</v>
      </c>
      <c r="P45" s="2">
        <v>1.1481999999999999E-2</v>
      </c>
      <c r="Q45">
        <f t="shared" si="10"/>
        <v>0.73098555832530798</v>
      </c>
      <c r="R45">
        <f t="shared" si="11"/>
        <v>0.73299844167469197</v>
      </c>
      <c r="S45">
        <f t="shared" si="12"/>
        <v>1</v>
      </c>
      <c r="T45" t="s">
        <v>448</v>
      </c>
      <c r="V45">
        <f t="shared" si="0"/>
        <v>0.76400000000000001</v>
      </c>
      <c r="W45">
        <f t="shared" si="1"/>
        <v>0.76700000000000002</v>
      </c>
      <c r="X45">
        <f t="shared" si="2"/>
        <v>0.72199999999999998</v>
      </c>
      <c r="Y45">
        <f t="shared" si="3"/>
        <v>0.76100000000000001</v>
      </c>
      <c r="Z45">
        <f t="shared" si="4"/>
        <v>0.76300000000000001</v>
      </c>
      <c r="AA45">
        <f t="shared" si="5"/>
        <v>0.72499999999999998</v>
      </c>
      <c r="AB45">
        <f t="shared" si="13"/>
        <v>0.73099999999999998</v>
      </c>
      <c r="AC45">
        <f t="shared" si="15"/>
        <v>0.73299999999999998</v>
      </c>
      <c r="AE45" s="1" t="s">
        <v>376</v>
      </c>
      <c r="AF45" s="1" t="s">
        <v>377</v>
      </c>
      <c r="AG45" s="1" t="s">
        <v>519</v>
      </c>
      <c r="AH45" s="1" t="s">
        <v>266</v>
      </c>
      <c r="AI45" s="1" t="s">
        <v>267</v>
      </c>
      <c r="AJ45" s="1" t="s">
        <v>511</v>
      </c>
      <c r="AK45" s="1" t="s">
        <v>370</v>
      </c>
      <c r="AL45" s="1" t="s">
        <v>520</v>
      </c>
      <c r="AO45" t="str">
        <f t="shared" si="14"/>
        <v xml:space="preserve"> &amp; 9 &amp; 37 &amp; [0.764, 0.767] &amp; 0.722 &amp; [0.761, 0.763] &amp; 0.725 &amp; [0.731, 0.733] \\</v>
      </c>
    </row>
    <row r="46" spans="2:41" x14ac:dyDescent="0.3">
      <c r="B46" t="s">
        <v>14</v>
      </c>
      <c r="C46">
        <v>10</v>
      </c>
      <c r="D46">
        <v>33</v>
      </c>
      <c r="E46">
        <v>0.54143250736470105</v>
      </c>
      <c r="F46">
        <v>0.54405952803352897</v>
      </c>
      <c r="G46">
        <v>0.51702000000000004</v>
      </c>
      <c r="H46">
        <f t="shared" si="6"/>
        <v>4.7399735530398446E-2</v>
      </c>
      <c r="I46" s="2">
        <v>0.54160900000000001</v>
      </c>
      <c r="J46" s="2">
        <v>1.1446E-2</v>
      </c>
      <c r="K46">
        <f t="shared" si="7"/>
        <v>0.5406057138644379</v>
      </c>
      <c r="L46">
        <f t="shared" si="8"/>
        <v>0.54261228613556212</v>
      </c>
      <c r="M46">
        <f t="shared" si="9"/>
        <v>2.0949351299438534E-3</v>
      </c>
      <c r="N46">
        <v>0.65302000000000004</v>
      </c>
      <c r="O46" s="2">
        <v>0.65829000000000004</v>
      </c>
      <c r="P46" s="2">
        <v>1.2189999999999999E-2</v>
      </c>
      <c r="Q46">
        <f t="shared" si="10"/>
        <v>0.65722149938908769</v>
      </c>
      <c r="R46">
        <f t="shared" si="11"/>
        <v>0.65935850061091239</v>
      </c>
      <c r="S46">
        <f t="shared" si="12"/>
        <v>0</v>
      </c>
      <c r="V46">
        <f t="shared" si="0"/>
        <v>0.54100000000000004</v>
      </c>
      <c r="W46">
        <f t="shared" si="1"/>
        <v>0.54400000000000004</v>
      </c>
      <c r="X46">
        <f t="shared" si="2"/>
        <v>0.51700000000000002</v>
      </c>
      <c r="Y46">
        <f t="shared" si="3"/>
        <v>0.54100000000000004</v>
      </c>
      <c r="Z46">
        <f t="shared" si="4"/>
        <v>0.54300000000000004</v>
      </c>
      <c r="AA46">
        <f t="shared" si="5"/>
        <v>0.65300000000000002</v>
      </c>
      <c r="AB46">
        <f t="shared" si="13"/>
        <v>0.65700000000000003</v>
      </c>
      <c r="AC46">
        <f t="shared" si="15"/>
        <v>0.65900000000000003</v>
      </c>
      <c r="AE46" s="1" t="s">
        <v>321</v>
      </c>
      <c r="AF46" s="1" t="s">
        <v>381</v>
      </c>
      <c r="AG46" s="1" t="s">
        <v>302</v>
      </c>
      <c r="AH46" s="1" t="s">
        <v>321</v>
      </c>
      <c r="AI46" s="1" t="s">
        <v>521</v>
      </c>
      <c r="AJ46" s="1" t="s">
        <v>522</v>
      </c>
      <c r="AK46" s="1" t="s">
        <v>479</v>
      </c>
      <c r="AL46" s="1" t="s">
        <v>523</v>
      </c>
      <c r="AO46" t="str">
        <f t="shared" si="14"/>
        <v xml:space="preserve"> &amp; 10 &amp; 33 &amp; [0.541, 0.544] &amp; 0.517 &amp; [0.541, 0.543] &amp; 0.653 &amp; [0.657, 0.659] \\</v>
      </c>
    </row>
    <row r="47" spans="2:41" x14ac:dyDescent="0.3">
      <c r="B47" t="s">
        <v>14</v>
      </c>
      <c r="C47">
        <v>11</v>
      </c>
      <c r="D47">
        <v>31</v>
      </c>
      <c r="E47">
        <v>0.31830259070732703</v>
      </c>
      <c r="F47">
        <v>0.320454223451965</v>
      </c>
      <c r="G47">
        <v>0.28774</v>
      </c>
      <c r="H47">
        <f t="shared" si="6"/>
        <v>9.9062448738922115E-2</v>
      </c>
      <c r="I47" s="2">
        <v>0.29145700000000002</v>
      </c>
      <c r="J47" s="2">
        <v>9.1710000000000003E-3</v>
      </c>
      <c r="K47">
        <f t="shared" si="7"/>
        <v>0.29065312640667129</v>
      </c>
      <c r="L47">
        <f t="shared" si="8"/>
        <v>0.29226087359332875</v>
      </c>
      <c r="M47">
        <f t="shared" si="9"/>
        <v>8.7424216730729198E-2</v>
      </c>
      <c r="N47">
        <v>0.29647000000000001</v>
      </c>
      <c r="O47" s="2">
        <v>0.30076000000000003</v>
      </c>
      <c r="P47" s="2">
        <v>9.0709999999999992E-3</v>
      </c>
      <c r="Q47">
        <f t="shared" si="10"/>
        <v>0.29996489179314312</v>
      </c>
      <c r="R47">
        <f t="shared" si="11"/>
        <v>0.30155510820685694</v>
      </c>
      <c r="S47">
        <f t="shared" si="12"/>
        <v>0</v>
      </c>
      <c r="V47">
        <f t="shared" si="0"/>
        <v>0.318</v>
      </c>
      <c r="W47">
        <f t="shared" si="1"/>
        <v>0.32</v>
      </c>
      <c r="X47">
        <f t="shared" si="2"/>
        <v>0.28799999999999998</v>
      </c>
      <c r="Y47">
        <f t="shared" si="3"/>
        <v>0.29099999999999998</v>
      </c>
      <c r="Z47">
        <f t="shared" si="4"/>
        <v>0.29199999999999998</v>
      </c>
      <c r="AA47">
        <f t="shared" si="5"/>
        <v>0.29599999999999999</v>
      </c>
      <c r="AB47">
        <f t="shared" si="13"/>
        <v>0.3</v>
      </c>
      <c r="AC47">
        <f t="shared" si="15"/>
        <v>0.30199999999999999</v>
      </c>
      <c r="AE47" s="1" t="s">
        <v>388</v>
      </c>
      <c r="AF47" s="1" t="s">
        <v>433</v>
      </c>
      <c r="AG47" s="1" t="s">
        <v>524</v>
      </c>
      <c r="AH47" s="1" t="s">
        <v>525</v>
      </c>
      <c r="AI47" s="1" t="s">
        <v>526</v>
      </c>
      <c r="AJ47" s="1" t="s">
        <v>527</v>
      </c>
      <c r="AK47" s="1" t="s">
        <v>660</v>
      </c>
      <c r="AL47" s="1" t="s">
        <v>528</v>
      </c>
      <c r="AO47" t="str">
        <f t="shared" si="14"/>
        <v xml:space="preserve"> &amp; 11 &amp; 31 &amp; [0.318, 0.320] &amp; 0.288 &amp; [0.291, 0.292] &amp; 0.296 &amp; [0.300, 0.302] \\</v>
      </c>
    </row>
    <row r="48" spans="2:41" x14ac:dyDescent="0.3">
      <c r="AE48" s="1" t="s">
        <v>390</v>
      </c>
      <c r="AF48" s="1" t="s">
        <v>390</v>
      </c>
      <c r="AG48" s="1" t="s">
        <v>390</v>
      </c>
      <c r="AH48" s="1" t="s">
        <v>390</v>
      </c>
      <c r="AI48" s="1" t="s">
        <v>390</v>
      </c>
      <c r="AJ48" s="1" t="s">
        <v>390</v>
      </c>
      <c r="AK48" s="1" t="s">
        <v>390</v>
      </c>
      <c r="AL48" s="1"/>
    </row>
    <row r="49" spans="5:41" x14ac:dyDescent="0.3">
      <c r="E49">
        <f>AVERAGE(E3:F47)</f>
        <v>12.380351404033968</v>
      </c>
      <c r="G49">
        <f>AVERAGE(G3:G47)</f>
        <v>11.773014444444447</v>
      </c>
      <c r="I49">
        <f>AVERAGE(I3:I47)</f>
        <v>11.972654022222226</v>
      </c>
      <c r="M49">
        <f>MAX(M3:M47)</f>
        <v>0.10341413611805428</v>
      </c>
      <c r="N49">
        <f>AVERAGE(N3:N47)</f>
        <v>18.910190222222226</v>
      </c>
      <c r="O49">
        <f>AVERAGE(O3:O47)</f>
        <v>19.109079711111111</v>
      </c>
      <c r="V49">
        <f>ROUND(E49,2)</f>
        <v>12.38</v>
      </c>
      <c r="X49">
        <f>ROUND(G49,2)</f>
        <v>11.77</v>
      </c>
      <c r="Y49">
        <f>ROUND(I49,2)</f>
        <v>11.97</v>
      </c>
      <c r="AA49">
        <f>ROUND(N49,2)</f>
        <v>18.91</v>
      </c>
      <c r="AB49">
        <f>ROUND(O49,2)</f>
        <v>19.11</v>
      </c>
      <c r="AE49" s="1" t="s">
        <v>529</v>
      </c>
      <c r="AF49" s="1" t="s">
        <v>390</v>
      </c>
      <c r="AG49" s="1" t="s">
        <v>530</v>
      </c>
      <c r="AH49" s="1" t="s">
        <v>192</v>
      </c>
      <c r="AI49" s="1" t="s">
        <v>390</v>
      </c>
      <c r="AJ49" s="1" t="s">
        <v>531</v>
      </c>
      <c r="AK49" s="1" t="s">
        <v>532</v>
      </c>
      <c r="AL49" s="1"/>
      <c r="AN49" t="s">
        <v>23</v>
      </c>
      <c r="AO49" t="str">
        <f>_xlfn.CONCAT(AN49," &amp; ",AE49," &amp; ",AG49," &amp; ",AH49," &amp; ",AJ49," &amp; ",AK49, " \\")</f>
        <v>\hline  \multicolumn{3}{|c|}{Average} &amp; 12.38 &amp; 11.77 &amp; 11.97 &amp; 18.91 &amp; 19.11 \\</v>
      </c>
    </row>
  </sheetData>
  <sortState xmlns:xlrd2="http://schemas.microsoft.com/office/spreadsheetml/2017/richdata2" ref="AC3:AF47">
    <sortCondition ref="AC3:AC4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7C77B-A003-4F99-BDB2-55C859AD013F}">
  <dimension ref="A1:J8"/>
  <sheetViews>
    <sheetView workbookViewId="0">
      <selection activeCell="K18" sqref="K18"/>
    </sheetView>
  </sheetViews>
  <sheetFormatPr defaultRowHeight="14.4" x14ac:dyDescent="0.3"/>
  <sheetData>
    <row r="1" spans="1:10" x14ac:dyDescent="0.3">
      <c r="C1" t="s">
        <v>452</v>
      </c>
    </row>
    <row r="2" spans="1:10" x14ac:dyDescent="0.3"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J2" t="s">
        <v>453</v>
      </c>
    </row>
    <row r="3" spans="1:10" x14ac:dyDescent="0.3">
      <c r="A3" t="s">
        <v>26</v>
      </c>
      <c r="B3" t="s">
        <v>449</v>
      </c>
      <c r="C3">
        <v>0</v>
      </c>
      <c r="D3">
        <v>9.1</v>
      </c>
      <c r="E3">
        <v>22.73</v>
      </c>
      <c r="F3">
        <v>6.6</v>
      </c>
      <c r="G3">
        <v>29.76</v>
      </c>
      <c r="H3">
        <v>64.489999999999995</v>
      </c>
      <c r="J3">
        <f>SUM(C3:H3)</f>
        <v>132.68</v>
      </c>
    </row>
    <row r="4" spans="1:10" x14ac:dyDescent="0.3">
      <c r="B4" t="s">
        <v>444</v>
      </c>
      <c r="C4">
        <v>0</v>
      </c>
      <c r="D4">
        <v>0.11</v>
      </c>
      <c r="E4">
        <v>0.31</v>
      </c>
      <c r="F4">
        <v>0.1</v>
      </c>
      <c r="G4">
        <v>0.39</v>
      </c>
      <c r="H4">
        <v>0.72</v>
      </c>
    </row>
    <row r="5" spans="1:10" x14ac:dyDescent="0.3">
      <c r="A5" t="s">
        <v>451</v>
      </c>
      <c r="B5" t="s">
        <v>450</v>
      </c>
      <c r="C5">
        <v>0</v>
      </c>
      <c r="D5">
        <v>8.15</v>
      </c>
      <c r="E5">
        <v>11.42</v>
      </c>
      <c r="F5">
        <v>6.3</v>
      </c>
      <c r="G5">
        <v>12.88</v>
      </c>
      <c r="H5">
        <v>25.8</v>
      </c>
      <c r="J5">
        <f>SUM(C5:H5)</f>
        <v>64.55</v>
      </c>
    </row>
    <row r="6" spans="1:10" x14ac:dyDescent="0.3">
      <c r="B6" t="s">
        <v>444</v>
      </c>
      <c r="C6">
        <v>0</v>
      </c>
      <c r="D6">
        <v>0.11</v>
      </c>
      <c r="E6">
        <v>0.22</v>
      </c>
      <c r="F6">
        <v>0.1</v>
      </c>
      <c r="G6">
        <v>0.28000000000000003</v>
      </c>
      <c r="H6">
        <v>0.59</v>
      </c>
    </row>
    <row r="7" spans="1:10" x14ac:dyDescent="0.3">
      <c r="A7" t="s">
        <v>439</v>
      </c>
      <c r="B7" t="s">
        <v>449</v>
      </c>
      <c r="C7">
        <v>0</v>
      </c>
      <c r="D7">
        <v>9.11</v>
      </c>
      <c r="E7">
        <v>10.220000000000001</v>
      </c>
      <c r="F7">
        <v>6.28</v>
      </c>
      <c r="G7">
        <v>11.26</v>
      </c>
      <c r="H7">
        <v>21.52</v>
      </c>
      <c r="J7">
        <f>SUM(C7:H7)</f>
        <v>58.39</v>
      </c>
    </row>
    <row r="8" spans="1:10" x14ac:dyDescent="0.3">
      <c r="B8" t="s">
        <v>444</v>
      </c>
      <c r="C8">
        <v>0</v>
      </c>
      <c r="D8">
        <v>0.129</v>
      </c>
      <c r="E8">
        <v>0.24399999999999999</v>
      </c>
      <c r="F8">
        <v>0.105</v>
      </c>
      <c r="G8">
        <v>0.29499999999999998</v>
      </c>
      <c r="H8">
        <v>0.57999999999999996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84607-185D-47F7-A745-5940023E8243}">
  <dimension ref="D1:AE49"/>
  <sheetViews>
    <sheetView tabSelected="1" topLeftCell="P31" workbookViewId="0">
      <selection activeCell="AE3" sqref="AE3:AE47"/>
    </sheetView>
  </sheetViews>
  <sheetFormatPr defaultRowHeight="14.4" x14ac:dyDescent="0.3"/>
  <sheetData>
    <row r="1" spans="4:31" x14ac:dyDescent="0.3">
      <c r="I1" t="s">
        <v>662</v>
      </c>
      <c r="K1" t="s">
        <v>663</v>
      </c>
      <c r="N1" t="s">
        <v>664</v>
      </c>
      <c r="U1" t="s">
        <v>29</v>
      </c>
    </row>
    <row r="2" spans="4:31" x14ac:dyDescent="0.3">
      <c r="D2" t="s">
        <v>4</v>
      </c>
      <c r="E2" t="s">
        <v>5</v>
      </c>
      <c r="F2" t="s">
        <v>6</v>
      </c>
      <c r="G2" t="s">
        <v>27</v>
      </c>
      <c r="I2" t="s">
        <v>445</v>
      </c>
      <c r="J2" t="s">
        <v>446</v>
      </c>
      <c r="K2" t="s">
        <v>445</v>
      </c>
      <c r="L2" t="s">
        <v>446</v>
      </c>
      <c r="N2" t="s">
        <v>27</v>
      </c>
      <c r="P2" t="s">
        <v>662</v>
      </c>
      <c r="R2" t="s">
        <v>663</v>
      </c>
      <c r="U2" t="s">
        <v>27</v>
      </c>
      <c r="W2" t="s">
        <v>662</v>
      </c>
      <c r="Y2" t="s">
        <v>663</v>
      </c>
      <c r="AD2" t="s">
        <v>15</v>
      </c>
    </row>
    <row r="3" spans="4:31" x14ac:dyDescent="0.3">
      <c r="D3" t="s">
        <v>7</v>
      </c>
      <c r="E3">
        <v>7</v>
      </c>
      <c r="F3">
        <v>48</v>
      </c>
      <c r="G3">
        <v>0.41896466277504102</v>
      </c>
      <c r="H3">
        <v>0.42081728412761299</v>
      </c>
      <c r="I3">
        <v>0.39614437743307002</v>
      </c>
      <c r="J3">
        <v>0.39801797550810603</v>
      </c>
      <c r="K3">
        <v>0.39465600789905703</v>
      </c>
      <c r="L3">
        <v>0.39657451061946097</v>
      </c>
      <c r="N3">
        <f t="shared" ref="N3:N47" si="0">IF(G3&lt;1,ROUND(G3,3),ROUND(G3,2))</f>
        <v>0.41899999999999998</v>
      </c>
      <c r="O3">
        <f t="shared" ref="O3:O47" si="1">IF(H3&lt;1,ROUND(H3,3),ROUND(H3,2))</f>
        <v>0.42099999999999999</v>
      </c>
      <c r="P3">
        <f>IF(I3&lt;1,ROUND(I3,3),ROUND(I3,2))</f>
        <v>0.39600000000000002</v>
      </c>
      <c r="Q3">
        <f>IF(J3&lt;1,ROUND(J3,3),ROUND(J3,2))</f>
        <v>0.39800000000000002</v>
      </c>
      <c r="R3">
        <f>IF(K3&lt;1,ROUND(K3,3),ROUND(K3,2))</f>
        <v>0.39500000000000002</v>
      </c>
      <c r="S3">
        <f>IF(L3&lt;1,ROUND(L3,3),ROUND(L3,2))</f>
        <v>0.39700000000000002</v>
      </c>
      <c r="U3" t="s">
        <v>34</v>
      </c>
      <c r="V3" t="s">
        <v>35</v>
      </c>
      <c r="W3" t="s">
        <v>666</v>
      </c>
      <c r="X3" t="s">
        <v>667</v>
      </c>
      <c r="Y3" t="s">
        <v>668</v>
      </c>
      <c r="Z3" t="s">
        <v>671</v>
      </c>
      <c r="AD3" t="s">
        <v>24</v>
      </c>
      <c r="AE3" t="str">
        <f>_xlfn.CONCAT(AD3," &amp; ",E3," &amp; ",F3," &amp; [",U3,", ",V3,"] &amp; [",W3,", ",X3,"] &amp; [",Y3,", ",Z3,"] \\")</f>
        <v>\hline \multirow{6}{*}{Buxey} &amp; 7 &amp; 48 &amp; [0.419, 0.421] &amp; [0.396, 0.398] &amp; [0.395, 0.397] \\</v>
      </c>
    </row>
    <row r="4" spans="4:31" x14ac:dyDescent="0.3">
      <c r="D4" t="s">
        <v>7</v>
      </c>
      <c r="E4">
        <v>8</v>
      </c>
      <c r="F4">
        <v>42</v>
      </c>
      <c r="G4">
        <v>0.49171572294240101</v>
      </c>
      <c r="H4">
        <v>0.49402708407514201</v>
      </c>
      <c r="I4">
        <v>0.39695238637056701</v>
      </c>
      <c r="J4">
        <v>0.39914845396556797</v>
      </c>
      <c r="K4">
        <v>0.38187832079977302</v>
      </c>
      <c r="L4">
        <v>0.38368619047842201</v>
      </c>
      <c r="N4">
        <f t="shared" si="0"/>
        <v>0.49199999999999999</v>
      </c>
      <c r="O4">
        <f t="shared" si="1"/>
        <v>0.49399999999999999</v>
      </c>
      <c r="P4">
        <f>IF(I4&lt;1,ROUND(I4,3),ROUND(I4,2))</f>
        <v>0.39700000000000002</v>
      </c>
      <c r="Q4">
        <f>IF(J4&lt;1,ROUND(J4,3),ROUND(J4,2))</f>
        <v>0.39900000000000002</v>
      </c>
      <c r="R4">
        <f>IF(K4&lt;1,ROUND(K4,3),ROUND(K4,2))</f>
        <v>0.38200000000000001</v>
      </c>
      <c r="S4">
        <f>IF(L4&lt;1,ROUND(L4,3),ROUND(L4,2))</f>
        <v>0.38400000000000001</v>
      </c>
      <c r="U4" t="s">
        <v>44</v>
      </c>
      <c r="V4" t="s">
        <v>45</v>
      </c>
      <c r="W4" t="s">
        <v>671</v>
      </c>
      <c r="X4" t="s">
        <v>672</v>
      </c>
      <c r="Y4" t="s">
        <v>673</v>
      </c>
      <c r="Z4" t="s">
        <v>300</v>
      </c>
      <c r="AE4" t="str">
        <f t="shared" ref="AE4:AE47" si="2">_xlfn.CONCAT(AD4," &amp; ",E4," &amp; ",F4," &amp; [",U4,", ",V4,"] &amp; [",W4,", ",X4,"] &amp; [",Y4,", ",Z4,"] \\")</f>
        <v xml:space="preserve"> &amp; 8 &amp; 42 &amp; [0.492, 0.494] &amp; [0.397, 0.399] &amp; [0.382, 0.384] \\</v>
      </c>
    </row>
    <row r="5" spans="4:31" x14ac:dyDescent="0.3">
      <c r="D5" t="s">
        <v>7</v>
      </c>
      <c r="E5">
        <v>9</v>
      </c>
      <c r="F5">
        <v>38</v>
      </c>
      <c r="G5">
        <v>0.21338433666989001</v>
      </c>
      <c r="H5">
        <v>0.21450566333011001</v>
      </c>
      <c r="I5">
        <v>0.213141106705661</v>
      </c>
      <c r="J5">
        <v>0.214293851277532</v>
      </c>
      <c r="K5">
        <v>0.21348656872139599</v>
      </c>
      <c r="L5">
        <v>0.214549343687363</v>
      </c>
      <c r="N5">
        <f t="shared" si="0"/>
        <v>0.21299999999999999</v>
      </c>
      <c r="O5">
        <f t="shared" si="1"/>
        <v>0.215</v>
      </c>
      <c r="P5">
        <f>IF(I5&lt;1,ROUND(I5,3),ROUND(I5,2))</f>
        <v>0.21299999999999999</v>
      </c>
      <c r="Q5">
        <f>IF(J5&lt;1,ROUND(J5,3),ROUND(J5,2))</f>
        <v>0.214</v>
      </c>
      <c r="R5">
        <f>IF(K5&lt;1,ROUND(K5,3),ROUND(K5,2))</f>
        <v>0.21299999999999999</v>
      </c>
      <c r="S5">
        <f>IF(L5&lt;1,ROUND(L5,3),ROUND(L5,2))</f>
        <v>0.215</v>
      </c>
      <c r="U5" t="s">
        <v>48</v>
      </c>
      <c r="V5" t="s">
        <v>50</v>
      </c>
      <c r="W5" t="s">
        <v>48</v>
      </c>
      <c r="X5" t="s">
        <v>49</v>
      </c>
      <c r="Y5" t="s">
        <v>48</v>
      </c>
      <c r="Z5" t="s">
        <v>50</v>
      </c>
      <c r="AE5" t="str">
        <f t="shared" si="2"/>
        <v xml:space="preserve"> &amp; 9 &amp; 38 &amp; [0.213, 0.215] &amp; [0.213, 0.214] &amp; [0.213, 0.215] \\</v>
      </c>
    </row>
    <row r="6" spans="4:31" x14ac:dyDescent="0.3">
      <c r="D6" t="s">
        <v>7</v>
      </c>
      <c r="E6">
        <v>10</v>
      </c>
      <c r="F6">
        <v>34</v>
      </c>
      <c r="G6">
        <v>0.46222366684127603</v>
      </c>
      <c r="H6">
        <v>0.464018833158724</v>
      </c>
      <c r="I6">
        <v>0.43600392092953999</v>
      </c>
      <c r="J6">
        <v>0.43771713170203802</v>
      </c>
      <c r="K6">
        <v>0.43450250933694501</v>
      </c>
      <c r="L6">
        <v>0.43595633124276501</v>
      </c>
      <c r="N6">
        <f t="shared" si="0"/>
        <v>0.46200000000000002</v>
      </c>
      <c r="O6">
        <f t="shared" si="1"/>
        <v>0.46400000000000002</v>
      </c>
      <c r="P6">
        <f>IF(I6&lt;1,ROUND(I6,3),ROUND(I6,2))</f>
        <v>0.436</v>
      </c>
      <c r="Q6">
        <f>IF(J6&lt;1,ROUND(J6,3),ROUND(J6,2))</f>
        <v>0.438</v>
      </c>
      <c r="R6">
        <f>IF(K6&lt;1,ROUND(K6,3),ROUND(K6,2))</f>
        <v>0.435</v>
      </c>
      <c r="S6">
        <f>IF(L6&lt;1,ROUND(L6,3),ROUND(L6,2))</f>
        <v>0.436</v>
      </c>
      <c r="U6" t="s">
        <v>54</v>
      </c>
      <c r="V6" t="s">
        <v>36</v>
      </c>
      <c r="W6" t="s">
        <v>498</v>
      </c>
      <c r="X6" t="s">
        <v>295</v>
      </c>
      <c r="Y6" t="s">
        <v>674</v>
      </c>
      <c r="Z6" t="s">
        <v>498</v>
      </c>
      <c r="AE6" t="str">
        <f t="shared" si="2"/>
        <v xml:space="preserve"> &amp; 10 &amp; 34 &amp; [0.462, 0.464] &amp; [0.436, 0.438] &amp; [0.435, 0.436] \\</v>
      </c>
    </row>
    <row r="7" spans="4:31" x14ac:dyDescent="0.3">
      <c r="D7" t="s">
        <v>7</v>
      </c>
      <c r="E7">
        <v>11</v>
      </c>
      <c r="F7">
        <v>31</v>
      </c>
      <c r="G7">
        <v>0.477535834058745</v>
      </c>
      <c r="H7">
        <v>0.479863103994352</v>
      </c>
      <c r="I7">
        <v>0.46412596973411901</v>
      </c>
      <c r="J7">
        <v>0.46652975676160702</v>
      </c>
      <c r="K7">
        <v>0.43629609149215998</v>
      </c>
      <c r="L7">
        <v>0.43845297325603999</v>
      </c>
      <c r="N7">
        <f t="shared" si="0"/>
        <v>0.47799999999999998</v>
      </c>
      <c r="O7">
        <f t="shared" si="1"/>
        <v>0.48</v>
      </c>
      <c r="P7">
        <f>IF(I7&lt;1,ROUND(I7,3),ROUND(I7,2))</f>
        <v>0.46400000000000002</v>
      </c>
      <c r="Q7">
        <f>IF(J7&lt;1,ROUND(J7,3),ROUND(J7,2))</f>
        <v>0.46700000000000003</v>
      </c>
      <c r="R7">
        <f>IF(K7&lt;1,ROUND(K7,3),ROUND(K7,2))</f>
        <v>0.436</v>
      </c>
      <c r="S7">
        <f>IF(L7&lt;1,ROUND(L7,3),ROUND(L7,2))</f>
        <v>0.438</v>
      </c>
      <c r="U7" t="s">
        <v>63</v>
      </c>
      <c r="V7" t="s">
        <v>534</v>
      </c>
      <c r="W7" t="s">
        <v>36</v>
      </c>
      <c r="X7" t="s">
        <v>669</v>
      </c>
      <c r="Y7" t="s">
        <v>498</v>
      </c>
      <c r="Z7" t="s">
        <v>295</v>
      </c>
      <c r="AE7" t="str">
        <f t="shared" si="2"/>
        <v xml:space="preserve"> &amp; 11 &amp; 31 &amp; [0.478, 0.480] &amp; [0.464, 0.467] &amp; [0.436, 0.438] \\</v>
      </c>
    </row>
    <row r="8" spans="4:31" x14ac:dyDescent="0.3">
      <c r="D8" t="s">
        <v>7</v>
      </c>
      <c r="E8">
        <v>12</v>
      </c>
      <c r="F8">
        <v>29</v>
      </c>
      <c r="G8">
        <v>8.6378193676881598E-2</v>
      </c>
      <c r="H8">
        <v>8.7209705482782299E-2</v>
      </c>
      <c r="I8">
        <v>5.46004567537604E-2</v>
      </c>
      <c r="J8">
        <v>5.5034501229432799E-2</v>
      </c>
      <c r="K8">
        <v>5.2545092525967597E-2</v>
      </c>
      <c r="L8">
        <v>5.2890963812060598E-2</v>
      </c>
      <c r="N8">
        <f t="shared" si="0"/>
        <v>8.5999999999999993E-2</v>
      </c>
      <c r="O8">
        <f t="shared" si="1"/>
        <v>8.6999999999999994E-2</v>
      </c>
      <c r="P8">
        <f>IF(I8&lt;1,ROUND(I8,3),ROUND(I8,2))</f>
        <v>5.5E-2</v>
      </c>
      <c r="Q8">
        <f>IF(J8&lt;1,ROUND(J8,3),ROUND(J8,2))</f>
        <v>5.5E-2</v>
      </c>
      <c r="R8">
        <f>IF(K8&lt;1,ROUND(K8,3),ROUND(K8,2))</f>
        <v>5.2999999999999999E-2</v>
      </c>
      <c r="S8">
        <f>IF(L8&lt;1,ROUND(L8,3),ROUND(L8,2))</f>
        <v>5.2999999999999999E-2</v>
      </c>
      <c r="U8" t="s">
        <v>72</v>
      </c>
      <c r="V8" t="s">
        <v>73</v>
      </c>
      <c r="W8" t="s">
        <v>675</v>
      </c>
      <c r="X8" t="s">
        <v>675</v>
      </c>
      <c r="Y8" t="s">
        <v>676</v>
      </c>
      <c r="Z8" t="s">
        <v>676</v>
      </c>
      <c r="AE8" t="str">
        <f t="shared" si="2"/>
        <v xml:space="preserve"> &amp; 12 &amp; 29 &amp; [0.086, 0.087] &amp; [0.055, 0.055] &amp; [0.053, 0.053] \\</v>
      </c>
    </row>
    <row r="9" spans="4:31" x14ac:dyDescent="0.3">
      <c r="D9" t="s">
        <v>8</v>
      </c>
      <c r="E9">
        <v>6</v>
      </c>
      <c r="F9">
        <v>77</v>
      </c>
      <c r="G9">
        <v>4.85380401628497</v>
      </c>
      <c r="H9">
        <v>4.8717224122864504</v>
      </c>
      <c r="I9">
        <v>4.2003058001028597</v>
      </c>
      <c r="J9">
        <v>4.2192152083005103</v>
      </c>
      <c r="K9">
        <v>3.8635461732129901</v>
      </c>
      <c r="L9">
        <v>3.8790950575562402</v>
      </c>
      <c r="N9">
        <f t="shared" si="0"/>
        <v>4.8499999999999996</v>
      </c>
      <c r="O9">
        <f t="shared" si="1"/>
        <v>4.87</v>
      </c>
      <c r="P9">
        <f>IF(I9&lt;1,ROUND(I9,3),ROUND(I9,2))</f>
        <v>4.2</v>
      </c>
      <c r="Q9">
        <f>IF(J9&lt;1,ROUND(J9,3),ROUND(J9,2))</f>
        <v>4.22</v>
      </c>
      <c r="R9">
        <f>IF(K9&lt;1,ROUND(K9,3),ROUND(K9,2))</f>
        <v>3.86</v>
      </c>
      <c r="S9">
        <f>IF(L9&lt;1,ROUND(L9,3),ROUND(L9,2))</f>
        <v>3.88</v>
      </c>
      <c r="U9" t="s">
        <v>81</v>
      </c>
      <c r="V9" t="s">
        <v>82</v>
      </c>
      <c r="W9" t="s">
        <v>677</v>
      </c>
      <c r="X9" t="s">
        <v>678</v>
      </c>
      <c r="Y9" t="s">
        <v>679</v>
      </c>
      <c r="Z9" t="s">
        <v>680</v>
      </c>
      <c r="AD9" t="s">
        <v>16</v>
      </c>
      <c r="AE9" t="str">
        <f t="shared" si="2"/>
        <v>\hline \multirow{4}{*}{Gunther} &amp; 6 &amp; 77 &amp; [4.85, 4.87] &amp; [4.20, 4.22] &amp; [3.86, 3.88] \\</v>
      </c>
    </row>
    <row r="10" spans="4:31" x14ac:dyDescent="0.3">
      <c r="D10" t="s">
        <v>8</v>
      </c>
      <c r="E10">
        <v>7</v>
      </c>
      <c r="F10">
        <v>64</v>
      </c>
      <c r="G10">
        <v>3.9810532468616602</v>
      </c>
      <c r="H10">
        <v>3.9966214434038201</v>
      </c>
      <c r="I10">
        <v>3.1698404113635799</v>
      </c>
      <c r="J10">
        <v>3.18542479872045</v>
      </c>
      <c r="K10">
        <v>2.82066103281656</v>
      </c>
      <c r="L10">
        <v>2.8347464671834399</v>
      </c>
      <c r="N10">
        <f t="shared" si="0"/>
        <v>3.98</v>
      </c>
      <c r="O10">
        <f t="shared" si="1"/>
        <v>4</v>
      </c>
      <c r="P10">
        <f>IF(I10&lt;1,ROUND(I10,3),ROUND(I10,2))</f>
        <v>3.17</v>
      </c>
      <c r="Q10">
        <f>IF(J10&lt;1,ROUND(J10,3),ROUND(J10,2))</f>
        <v>3.19</v>
      </c>
      <c r="R10">
        <f>IF(K10&lt;1,ROUND(K10,3),ROUND(K10,2))</f>
        <v>2.82</v>
      </c>
      <c r="S10">
        <f>IF(L10&lt;1,ROUND(L10,3),ROUND(L10,2))</f>
        <v>2.83</v>
      </c>
      <c r="U10" t="s">
        <v>90</v>
      </c>
      <c r="V10" t="s">
        <v>400</v>
      </c>
      <c r="W10" t="s">
        <v>681</v>
      </c>
      <c r="X10" t="s">
        <v>682</v>
      </c>
      <c r="Y10" t="s">
        <v>683</v>
      </c>
      <c r="Z10" t="s">
        <v>684</v>
      </c>
      <c r="AE10" t="str">
        <f t="shared" si="2"/>
        <v xml:space="preserve"> &amp; 7 &amp; 64 &amp; [3.98, 4.00] &amp; [3.17, 3.19] &amp; [2.82, 2.83] \\</v>
      </c>
    </row>
    <row r="11" spans="4:31" x14ac:dyDescent="0.3">
      <c r="D11" t="s">
        <v>8</v>
      </c>
      <c r="E11">
        <v>8</v>
      </c>
      <c r="F11">
        <v>56</v>
      </c>
      <c r="G11">
        <v>4.7013194902992499</v>
      </c>
      <c r="H11">
        <v>4.7188555974200499</v>
      </c>
      <c r="I11">
        <v>3.8799328644136</v>
      </c>
      <c r="J11">
        <v>3.89531546891974</v>
      </c>
      <c r="K11">
        <v>3.5030702526903799</v>
      </c>
      <c r="L11">
        <v>3.5174885259355801</v>
      </c>
      <c r="N11">
        <f t="shared" si="0"/>
        <v>4.7</v>
      </c>
      <c r="O11">
        <f t="shared" si="1"/>
        <v>4.72</v>
      </c>
      <c r="P11">
        <f>IF(I11&lt;1,ROUND(I11,3),ROUND(I11,2))</f>
        <v>3.88</v>
      </c>
      <c r="Q11">
        <f>IF(J11&lt;1,ROUND(J11,3),ROUND(J11,2))</f>
        <v>3.9</v>
      </c>
      <c r="R11">
        <f>IF(K11&lt;1,ROUND(K11,3),ROUND(K11,2))</f>
        <v>3.5</v>
      </c>
      <c r="S11">
        <f>IF(L11&lt;1,ROUND(L11,3),ROUND(L11,2))</f>
        <v>3.52</v>
      </c>
      <c r="U11" t="s">
        <v>407</v>
      </c>
      <c r="V11" t="s">
        <v>98</v>
      </c>
      <c r="W11" t="s">
        <v>680</v>
      </c>
      <c r="X11" t="s">
        <v>685</v>
      </c>
      <c r="Y11" t="s">
        <v>686</v>
      </c>
      <c r="Z11" t="s">
        <v>687</v>
      </c>
      <c r="AE11" t="str">
        <f t="shared" si="2"/>
        <v xml:space="preserve"> &amp; 8 &amp; 56 &amp; [4.70, 4.72] &amp; [3.88, 3.90] &amp; [3.50, 3.52] \\</v>
      </c>
    </row>
    <row r="12" spans="4:31" x14ac:dyDescent="0.3">
      <c r="D12" t="s">
        <v>8</v>
      </c>
      <c r="E12">
        <v>9</v>
      </c>
      <c r="F12">
        <v>54</v>
      </c>
      <c r="G12">
        <v>1.32480348170643</v>
      </c>
      <c r="H12">
        <v>1.3315800270655</v>
      </c>
      <c r="I12">
        <v>1.04172980788158</v>
      </c>
      <c r="J12">
        <v>1.0467055254517501</v>
      </c>
      <c r="K12">
        <v>0.97138635378480198</v>
      </c>
      <c r="L12">
        <v>0.97589986843742105</v>
      </c>
      <c r="N12">
        <f t="shared" si="0"/>
        <v>1.32</v>
      </c>
      <c r="O12">
        <f t="shared" si="1"/>
        <v>1.33</v>
      </c>
      <c r="P12">
        <f>IF(I12&lt;1,ROUND(I12,3),ROUND(I12,2))</f>
        <v>1.04</v>
      </c>
      <c r="Q12">
        <f>IF(J12&lt;1,ROUND(J12,3),ROUND(J12,2))</f>
        <v>1.05</v>
      </c>
      <c r="R12">
        <f>IF(K12&lt;1,ROUND(K12,3),ROUND(K12,2))</f>
        <v>0.97099999999999997</v>
      </c>
      <c r="S12">
        <f>IF(L12&lt;1,ROUND(L12,3),ROUND(L12,2))</f>
        <v>0.97599999999999998</v>
      </c>
      <c r="U12" t="s">
        <v>106</v>
      </c>
      <c r="V12" t="s">
        <v>107</v>
      </c>
      <c r="W12" t="s">
        <v>346</v>
      </c>
      <c r="X12" t="s">
        <v>345</v>
      </c>
      <c r="Y12" t="s">
        <v>688</v>
      </c>
      <c r="Z12" t="s">
        <v>689</v>
      </c>
      <c r="AE12" t="str">
        <f t="shared" si="2"/>
        <v xml:space="preserve"> &amp; 9 &amp; 54 &amp; [1.32, 1.33] &amp; [1.04, 1.05] &amp; [0.971, 0.976] \\</v>
      </c>
    </row>
    <row r="13" spans="4:31" x14ac:dyDescent="0.3">
      <c r="D13" t="s">
        <v>9</v>
      </c>
      <c r="E13">
        <v>3</v>
      </c>
      <c r="F13">
        <v>4659</v>
      </c>
      <c r="G13">
        <v>44.774596034553703</v>
      </c>
      <c r="H13">
        <v>45.038782536874898</v>
      </c>
      <c r="I13">
        <v>30.309634396393299</v>
      </c>
      <c r="J13">
        <v>30.5833864439428</v>
      </c>
      <c r="K13">
        <v>25.574993385143099</v>
      </c>
      <c r="L13">
        <v>25.7917112302415</v>
      </c>
      <c r="N13">
        <f t="shared" si="0"/>
        <v>44.77</v>
      </c>
      <c r="O13">
        <f t="shared" si="1"/>
        <v>45.04</v>
      </c>
      <c r="P13">
        <f>IF(I13&lt;1,ROUND(I13,3),ROUND(I13,2))</f>
        <v>30.31</v>
      </c>
      <c r="Q13">
        <f>IF(J13&lt;1,ROUND(J13,3),ROUND(J13,2))</f>
        <v>30.58</v>
      </c>
      <c r="R13">
        <f>IF(K13&lt;1,ROUND(K13,3),ROUND(K13,2))</f>
        <v>25.57</v>
      </c>
      <c r="S13">
        <f>IF(L13&lt;1,ROUND(L13,3),ROUND(L13,2))</f>
        <v>25.79</v>
      </c>
      <c r="U13" t="s">
        <v>113</v>
      </c>
      <c r="V13" t="s">
        <v>114</v>
      </c>
      <c r="W13" t="s">
        <v>690</v>
      </c>
      <c r="X13" t="s">
        <v>691</v>
      </c>
      <c r="Y13" t="s">
        <v>568</v>
      </c>
      <c r="Z13" t="s">
        <v>692</v>
      </c>
      <c r="AD13" t="s">
        <v>17</v>
      </c>
      <c r="AE13" t="str">
        <f t="shared" si="2"/>
        <v>\hline \multirow{8}{*}{Hahn} &amp; 3 &amp; 4659 &amp; [44.77, 45.04] &amp; [30.31, 30.58] &amp; [25.57, 25.79] \\</v>
      </c>
    </row>
    <row r="14" spans="4:31" x14ac:dyDescent="0.3">
      <c r="D14" t="s">
        <v>9</v>
      </c>
      <c r="E14">
        <v>4</v>
      </c>
      <c r="F14">
        <v>3566</v>
      </c>
      <c r="G14">
        <v>49.023252421206003</v>
      </c>
      <c r="H14">
        <v>49.202581725135502</v>
      </c>
      <c r="I14">
        <v>40.107563424617297</v>
      </c>
      <c r="J14">
        <v>40.290199965213198</v>
      </c>
      <c r="K14">
        <v>37.388142719124197</v>
      </c>
      <c r="L14">
        <v>37.5325639475424</v>
      </c>
      <c r="N14">
        <f t="shared" si="0"/>
        <v>49.02</v>
      </c>
      <c r="O14">
        <f t="shared" si="1"/>
        <v>49.2</v>
      </c>
      <c r="P14">
        <f>IF(I14&lt;1,ROUND(I14,3),ROUND(I14,2))</f>
        <v>40.11</v>
      </c>
      <c r="Q14">
        <f>IF(J14&lt;1,ROUND(J14,3),ROUND(J14,2))</f>
        <v>40.29</v>
      </c>
      <c r="R14">
        <f>IF(K14&lt;1,ROUND(K14,3),ROUND(K14,2))</f>
        <v>37.39</v>
      </c>
      <c r="S14">
        <f>IF(L14&lt;1,ROUND(L14,3),ROUND(L14,2))</f>
        <v>37.53</v>
      </c>
      <c r="U14" t="s">
        <v>123</v>
      </c>
      <c r="V14" t="s">
        <v>411</v>
      </c>
      <c r="W14" t="s">
        <v>693</v>
      </c>
      <c r="X14" t="s">
        <v>694</v>
      </c>
      <c r="Y14" t="s">
        <v>695</v>
      </c>
      <c r="Z14" t="s">
        <v>696</v>
      </c>
      <c r="AE14" t="str">
        <f t="shared" si="2"/>
        <v xml:space="preserve"> &amp; 4 &amp; 3566 &amp; [49.02, 49.20] &amp; [40.11, 40.29] &amp; [37.39, 37.53] \\</v>
      </c>
    </row>
    <row r="15" spans="4:31" x14ac:dyDescent="0.3">
      <c r="D15" t="s">
        <v>9</v>
      </c>
      <c r="E15">
        <v>5</v>
      </c>
      <c r="F15">
        <v>2744</v>
      </c>
      <c r="G15">
        <v>60.847511734911897</v>
      </c>
      <c r="H15">
        <v>61.0433851756572</v>
      </c>
      <c r="I15">
        <v>53.911052091042102</v>
      </c>
      <c r="J15">
        <v>54.107282485229099</v>
      </c>
      <c r="K15">
        <v>50.201596845913301</v>
      </c>
      <c r="L15">
        <v>50.391437262613898</v>
      </c>
      <c r="N15">
        <f t="shared" si="0"/>
        <v>60.85</v>
      </c>
      <c r="O15">
        <f t="shared" si="1"/>
        <v>61.04</v>
      </c>
      <c r="P15">
        <f>IF(I15&lt;1,ROUND(I15,3),ROUND(I15,2))</f>
        <v>53.91</v>
      </c>
      <c r="Q15">
        <f>IF(J15&lt;1,ROUND(J15,3),ROUND(J15,2))</f>
        <v>54.11</v>
      </c>
      <c r="R15">
        <f>IF(K15&lt;1,ROUND(K15,3),ROUND(K15,2))</f>
        <v>50.2</v>
      </c>
      <c r="S15">
        <f>IF(L15&lt;1,ROUND(L15,3),ROUND(L15,2))</f>
        <v>50.39</v>
      </c>
      <c r="U15" t="s">
        <v>131</v>
      </c>
      <c r="V15" t="s">
        <v>132</v>
      </c>
      <c r="W15" t="s">
        <v>697</v>
      </c>
      <c r="X15" t="s">
        <v>698</v>
      </c>
      <c r="Y15" t="s">
        <v>699</v>
      </c>
      <c r="Z15" t="s">
        <v>700</v>
      </c>
      <c r="AE15" t="str">
        <f t="shared" si="2"/>
        <v xml:space="preserve"> &amp; 5 &amp; 2744 &amp; [60.85, 61.04] &amp; [53.91, 54.11] &amp; [50.20, 50.39] \\</v>
      </c>
    </row>
    <row r="16" spans="4:31" x14ac:dyDescent="0.3">
      <c r="D16" t="s">
        <v>9</v>
      </c>
      <c r="E16">
        <v>6</v>
      </c>
      <c r="F16">
        <v>2341</v>
      </c>
      <c r="G16">
        <v>64.439545766952804</v>
      </c>
      <c r="H16">
        <v>64.708247728982201</v>
      </c>
      <c r="I16">
        <v>68.413021349148707</v>
      </c>
      <c r="J16">
        <v>68.741720256690698</v>
      </c>
      <c r="K16">
        <v>55.916190595160103</v>
      </c>
      <c r="L16">
        <v>56.179802217339898</v>
      </c>
      <c r="N16">
        <f t="shared" si="0"/>
        <v>64.44</v>
      </c>
      <c r="O16">
        <f t="shared" si="1"/>
        <v>64.709999999999994</v>
      </c>
      <c r="P16">
        <f>IF(I16&lt;1,ROUND(I16,3),ROUND(I16,2))</f>
        <v>68.41</v>
      </c>
      <c r="Q16">
        <f>IF(J16&lt;1,ROUND(J16,3),ROUND(J16,2))</f>
        <v>68.739999999999995</v>
      </c>
      <c r="R16">
        <f>IF(K16&lt;1,ROUND(K16,3),ROUND(K16,2))</f>
        <v>55.92</v>
      </c>
      <c r="S16">
        <f>IF(L16&lt;1,ROUND(L16,3),ROUND(L16,2))</f>
        <v>56.18</v>
      </c>
      <c r="U16" t="s">
        <v>141</v>
      </c>
      <c r="V16" t="s">
        <v>142</v>
      </c>
      <c r="W16" t="s">
        <v>701</v>
      </c>
      <c r="X16" t="s">
        <v>702</v>
      </c>
      <c r="Y16" t="s">
        <v>703</v>
      </c>
      <c r="Z16" t="s">
        <v>704</v>
      </c>
      <c r="AE16" t="str">
        <f t="shared" si="2"/>
        <v xml:space="preserve"> &amp; 6 &amp; 2341 &amp; [64.44, 64.71] &amp; [68.41, 68.74] &amp; [55.92, 56.18] \\</v>
      </c>
    </row>
    <row r="17" spans="4:31" x14ac:dyDescent="0.3">
      <c r="D17" t="s">
        <v>9</v>
      </c>
      <c r="E17">
        <v>7</v>
      </c>
      <c r="F17">
        <v>2123</v>
      </c>
      <c r="G17">
        <v>26.012520817484901</v>
      </c>
      <c r="H17">
        <v>26.267257554608101</v>
      </c>
      <c r="I17">
        <v>33.023720229892902</v>
      </c>
      <c r="J17">
        <v>33.318328012531303</v>
      </c>
      <c r="K17">
        <v>26.988338107971298</v>
      </c>
      <c r="L17">
        <v>27.233357346574099</v>
      </c>
      <c r="N17">
        <f t="shared" si="0"/>
        <v>26.01</v>
      </c>
      <c r="O17">
        <f t="shared" si="1"/>
        <v>26.27</v>
      </c>
      <c r="P17">
        <f>IF(I17&lt;1,ROUND(I17,3),ROUND(I17,2))</f>
        <v>33.020000000000003</v>
      </c>
      <c r="Q17">
        <f>IF(J17&lt;1,ROUND(J17,3),ROUND(J17,2))</f>
        <v>33.32</v>
      </c>
      <c r="R17">
        <f>IF(K17&lt;1,ROUND(K17,3),ROUND(K17,2))</f>
        <v>26.99</v>
      </c>
      <c r="S17">
        <f>IF(L17&lt;1,ROUND(L17,3),ROUND(L17,2))</f>
        <v>27.23</v>
      </c>
      <c r="U17" t="s">
        <v>149</v>
      </c>
      <c r="V17" t="s">
        <v>150</v>
      </c>
      <c r="W17" t="s">
        <v>705</v>
      </c>
      <c r="X17" t="s">
        <v>706</v>
      </c>
      <c r="Y17" t="s">
        <v>707</v>
      </c>
      <c r="Z17" t="s">
        <v>708</v>
      </c>
      <c r="AE17" t="str">
        <f t="shared" si="2"/>
        <v xml:space="preserve"> &amp; 7 &amp; 2123 &amp; [26.01, 26.27] &amp; [33.02, 33.32] &amp; [26.99, 27.23] \\</v>
      </c>
    </row>
    <row r="18" spans="4:31" x14ac:dyDescent="0.3">
      <c r="D18" t="s">
        <v>9</v>
      </c>
      <c r="E18">
        <v>8</v>
      </c>
      <c r="F18">
        <v>1827</v>
      </c>
      <c r="G18">
        <v>43.953232938939102</v>
      </c>
      <c r="H18">
        <v>44.106600335397196</v>
      </c>
      <c r="I18">
        <v>36.493949216616201</v>
      </c>
      <c r="J18">
        <v>36.627265209613299</v>
      </c>
      <c r="K18">
        <v>33.522954930753102</v>
      </c>
      <c r="L18">
        <v>33.6511059647694</v>
      </c>
      <c r="N18">
        <f t="shared" si="0"/>
        <v>43.95</v>
      </c>
      <c r="O18">
        <f t="shared" si="1"/>
        <v>44.11</v>
      </c>
      <c r="P18">
        <f>IF(I18&lt;1,ROUND(I18,3),ROUND(I18,2))</f>
        <v>36.49</v>
      </c>
      <c r="Q18">
        <f>IF(J18&lt;1,ROUND(J18,3),ROUND(J18,2))</f>
        <v>36.630000000000003</v>
      </c>
      <c r="R18">
        <f>IF(K18&lt;1,ROUND(K18,3),ROUND(K18,2))</f>
        <v>33.520000000000003</v>
      </c>
      <c r="S18">
        <f>IF(L18&lt;1,ROUND(L18,3),ROUND(L18,2))</f>
        <v>33.65</v>
      </c>
      <c r="U18" t="s">
        <v>159</v>
      </c>
      <c r="V18" t="s">
        <v>160</v>
      </c>
      <c r="W18" t="s">
        <v>709</v>
      </c>
      <c r="X18" t="s">
        <v>710</v>
      </c>
      <c r="Y18" t="s">
        <v>711</v>
      </c>
      <c r="Z18" t="s">
        <v>712</v>
      </c>
      <c r="AE18" t="str">
        <f t="shared" si="2"/>
        <v xml:space="preserve"> &amp; 8 &amp; 1827 &amp; [43.95, 44.11] &amp; [36.49, 36.63] &amp; [33.52, 33.65] \\</v>
      </c>
    </row>
    <row r="19" spans="4:31" x14ac:dyDescent="0.3">
      <c r="D19" t="s">
        <v>9</v>
      </c>
      <c r="E19">
        <v>9</v>
      </c>
      <c r="F19">
        <v>1665</v>
      </c>
      <c r="G19">
        <v>16.9492106710175</v>
      </c>
      <c r="H19">
        <v>17.049355757553901</v>
      </c>
      <c r="I19">
        <v>13.776995204978901</v>
      </c>
      <c r="J19">
        <v>13.848043114348799</v>
      </c>
      <c r="K19">
        <v>13.6736978570296</v>
      </c>
      <c r="L19">
        <v>13.7422215632603</v>
      </c>
      <c r="N19">
        <f t="shared" si="0"/>
        <v>16.95</v>
      </c>
      <c r="O19">
        <f t="shared" si="1"/>
        <v>17.05</v>
      </c>
      <c r="P19">
        <f>IF(I19&lt;1,ROUND(I19,3),ROUND(I19,2))</f>
        <v>13.78</v>
      </c>
      <c r="Q19">
        <f>IF(J19&lt;1,ROUND(J19,3),ROUND(J19,2))</f>
        <v>13.85</v>
      </c>
      <c r="R19">
        <f>IF(K19&lt;1,ROUND(K19,3),ROUND(K19,2))</f>
        <v>13.67</v>
      </c>
      <c r="S19">
        <f>IF(L19&lt;1,ROUND(L19,3),ROUND(L19,2))</f>
        <v>13.74</v>
      </c>
      <c r="U19" t="s">
        <v>168</v>
      </c>
      <c r="V19" t="s">
        <v>169</v>
      </c>
      <c r="W19" t="s">
        <v>713</v>
      </c>
      <c r="X19" t="s">
        <v>714</v>
      </c>
      <c r="Y19" t="s">
        <v>715</v>
      </c>
      <c r="Z19" t="s">
        <v>716</v>
      </c>
      <c r="AE19" t="str">
        <f t="shared" si="2"/>
        <v xml:space="preserve"> &amp; 9 &amp; 1665 &amp; [16.95, 17.05] &amp; [13.78, 13.85] &amp; [13.67, 13.74] \\</v>
      </c>
    </row>
    <row r="20" spans="4:31" x14ac:dyDescent="0.3">
      <c r="D20" t="s">
        <v>9</v>
      </c>
      <c r="E20">
        <v>10</v>
      </c>
      <c r="F20">
        <v>1588</v>
      </c>
      <c r="G20">
        <v>7.2635691958231297</v>
      </c>
      <c r="H20">
        <v>7.3355018142778698</v>
      </c>
      <c r="I20">
        <v>8.8164972972940703</v>
      </c>
      <c r="J20">
        <v>8.9033587287645606</v>
      </c>
      <c r="K20">
        <v>6.1296828706272803</v>
      </c>
      <c r="L20">
        <v>6.1865474635629498</v>
      </c>
      <c r="N20">
        <f t="shared" si="0"/>
        <v>7.26</v>
      </c>
      <c r="O20">
        <f t="shared" si="1"/>
        <v>7.34</v>
      </c>
      <c r="P20">
        <f>IF(I20&lt;1,ROUND(I20,3),ROUND(I20,2))</f>
        <v>8.82</v>
      </c>
      <c r="Q20">
        <f>IF(J20&lt;1,ROUND(J20,3),ROUND(J20,2))</f>
        <v>8.9</v>
      </c>
      <c r="R20">
        <f>IF(K20&lt;1,ROUND(K20,3),ROUND(K20,2))</f>
        <v>6.13</v>
      </c>
      <c r="S20">
        <f>IF(L20&lt;1,ROUND(L20,3),ROUND(L20,2))</f>
        <v>6.19</v>
      </c>
      <c r="U20" t="s">
        <v>177</v>
      </c>
      <c r="V20" t="s">
        <v>178</v>
      </c>
      <c r="W20" t="s">
        <v>717</v>
      </c>
      <c r="X20" t="s">
        <v>718</v>
      </c>
      <c r="Y20" t="s">
        <v>719</v>
      </c>
      <c r="Z20" t="s">
        <v>720</v>
      </c>
      <c r="AE20" t="str">
        <f t="shared" si="2"/>
        <v xml:space="preserve"> &amp; 10 &amp; 1588 &amp; [7.26, 7.34] &amp; [8.82, 8.90] &amp; [6.13, 6.19] \\</v>
      </c>
    </row>
    <row r="21" spans="4:31" x14ac:dyDescent="0.3">
      <c r="D21" t="s">
        <v>10</v>
      </c>
      <c r="E21">
        <v>3</v>
      </c>
      <c r="F21">
        <v>327</v>
      </c>
      <c r="G21">
        <v>6.19963920272646</v>
      </c>
      <c r="H21">
        <v>6.2418964070296399</v>
      </c>
      <c r="I21">
        <v>5.7561458015337497</v>
      </c>
      <c r="J21">
        <v>5.8031821984662502</v>
      </c>
      <c r="K21">
        <v>5.3273081276268099</v>
      </c>
      <c r="L21">
        <v>5.3707264755477899</v>
      </c>
      <c r="N21">
        <f t="shared" si="0"/>
        <v>6.2</v>
      </c>
      <c r="O21">
        <f t="shared" si="1"/>
        <v>6.24</v>
      </c>
      <c r="P21">
        <f>IF(I21&lt;1,ROUND(I21,3),ROUND(I21,2))</f>
        <v>5.76</v>
      </c>
      <c r="Q21">
        <f>IF(J21&lt;1,ROUND(J21,3),ROUND(J21,2))</f>
        <v>5.8</v>
      </c>
      <c r="R21">
        <f>IF(K21&lt;1,ROUND(K21,3),ROUND(K21,2))</f>
        <v>5.33</v>
      </c>
      <c r="S21">
        <f>IF(L21&lt;1,ROUND(L21,3),ROUND(L21,2))</f>
        <v>5.37</v>
      </c>
      <c r="U21" t="s">
        <v>404</v>
      </c>
      <c r="V21" t="s">
        <v>187</v>
      </c>
      <c r="W21" t="s">
        <v>721</v>
      </c>
      <c r="X21" t="s">
        <v>722</v>
      </c>
      <c r="Y21" t="s">
        <v>723</v>
      </c>
      <c r="Z21" t="s">
        <v>724</v>
      </c>
      <c r="AD21" t="s">
        <v>18</v>
      </c>
      <c r="AE21" t="str">
        <f t="shared" si="2"/>
        <v>\hline \multirow{6}{*}{Heskia} &amp; 3 &amp; 327 &amp; [6.20, 6.24] &amp; [5.76, 5.80] &amp; [5.33, 5.37] \\</v>
      </c>
    </row>
    <row r="22" spans="4:31" x14ac:dyDescent="0.3">
      <c r="D22" t="s">
        <v>10</v>
      </c>
      <c r="E22">
        <v>4</v>
      </c>
      <c r="F22">
        <v>246</v>
      </c>
      <c r="G22">
        <v>7.6652612377037803</v>
      </c>
      <c r="H22">
        <v>7.7056220143287399</v>
      </c>
      <c r="I22">
        <v>7.2607167710059004</v>
      </c>
      <c r="J22">
        <v>7.3060782289941004</v>
      </c>
      <c r="K22">
        <v>6.8305444737946601</v>
      </c>
      <c r="L22">
        <v>6.8679053674751804</v>
      </c>
      <c r="N22">
        <f t="shared" si="0"/>
        <v>7.67</v>
      </c>
      <c r="O22">
        <f t="shared" si="1"/>
        <v>7.71</v>
      </c>
      <c r="P22">
        <f>IF(I22&lt;1,ROUND(I22,3),ROUND(I22,2))</f>
        <v>7.26</v>
      </c>
      <c r="Q22">
        <f>IF(J22&lt;1,ROUND(J22,3),ROUND(J22,2))</f>
        <v>7.31</v>
      </c>
      <c r="R22">
        <f>IF(K22&lt;1,ROUND(K22,3),ROUND(K22,2))</f>
        <v>6.83</v>
      </c>
      <c r="S22">
        <f>IF(L22&lt;1,ROUND(L22,3),ROUND(L22,2))</f>
        <v>6.87</v>
      </c>
      <c r="U22" t="s">
        <v>195</v>
      </c>
      <c r="V22" t="s">
        <v>196</v>
      </c>
      <c r="W22" t="s">
        <v>177</v>
      </c>
      <c r="X22" t="s">
        <v>725</v>
      </c>
      <c r="Y22" t="s">
        <v>726</v>
      </c>
      <c r="Z22" t="s">
        <v>727</v>
      </c>
      <c r="AE22" t="str">
        <f t="shared" si="2"/>
        <v xml:space="preserve"> &amp; 4 &amp; 246 &amp; [7.67, 7.71] &amp; [7.26, 7.31] &amp; [6.83, 6.87] \\</v>
      </c>
    </row>
    <row r="23" spans="4:31" x14ac:dyDescent="0.3">
      <c r="D23" t="s">
        <v>10</v>
      </c>
      <c r="E23">
        <v>5</v>
      </c>
      <c r="F23">
        <v>197</v>
      </c>
      <c r="G23">
        <v>8.3668668820205205</v>
      </c>
      <c r="H23">
        <v>8.4041051504998006</v>
      </c>
      <c r="I23">
        <v>7.8780195239953397</v>
      </c>
      <c r="J23">
        <v>7.9206498093380002</v>
      </c>
      <c r="K23">
        <v>7.3534637639035401</v>
      </c>
      <c r="L23">
        <v>7.3911867787321102</v>
      </c>
      <c r="N23">
        <f t="shared" si="0"/>
        <v>8.3699999999999992</v>
      </c>
      <c r="O23">
        <f t="shared" si="1"/>
        <v>8.4</v>
      </c>
      <c r="P23">
        <f>IF(I23&lt;1,ROUND(I23,3),ROUND(I23,2))</f>
        <v>7.88</v>
      </c>
      <c r="Q23">
        <f>IF(J23&lt;1,ROUND(J23,3),ROUND(J23,2))</f>
        <v>7.92</v>
      </c>
      <c r="R23">
        <f>IF(K23&lt;1,ROUND(K23,3),ROUND(K23,2))</f>
        <v>7.35</v>
      </c>
      <c r="S23">
        <f>IF(L23&lt;1,ROUND(L23,3),ROUND(L23,2))</f>
        <v>7.39</v>
      </c>
      <c r="U23" t="s">
        <v>204</v>
      </c>
      <c r="V23" t="s">
        <v>418</v>
      </c>
      <c r="W23" t="s">
        <v>728</v>
      </c>
      <c r="X23" t="s">
        <v>595</v>
      </c>
      <c r="Y23" t="s">
        <v>729</v>
      </c>
      <c r="Z23" t="s">
        <v>730</v>
      </c>
      <c r="AE23" t="str">
        <f t="shared" si="2"/>
        <v xml:space="preserve"> &amp; 5 &amp; 197 &amp; [8.37, 8.40] &amp; [7.88, 7.92] &amp; [7.35, 7.39] \\</v>
      </c>
    </row>
    <row r="24" spans="4:31" x14ac:dyDescent="0.3">
      <c r="D24" t="s">
        <v>10</v>
      </c>
      <c r="E24">
        <v>6</v>
      </c>
      <c r="F24">
        <v>164</v>
      </c>
      <c r="G24">
        <v>8.9165988347451801</v>
      </c>
      <c r="H24">
        <v>8.9620144985881396</v>
      </c>
      <c r="I24">
        <v>8.5131529397407206</v>
      </c>
      <c r="J24">
        <v>8.5606905802592905</v>
      </c>
      <c r="K24">
        <v>8.03445163455069</v>
      </c>
      <c r="L24">
        <v>8.0827030941314799</v>
      </c>
      <c r="N24">
        <f t="shared" si="0"/>
        <v>8.92</v>
      </c>
      <c r="O24">
        <f t="shared" si="1"/>
        <v>8.9600000000000009</v>
      </c>
      <c r="P24">
        <f>IF(I24&lt;1,ROUND(I24,3),ROUND(I24,2))</f>
        <v>8.51</v>
      </c>
      <c r="Q24">
        <f>IF(J24&lt;1,ROUND(J24,3),ROUND(J24,2))</f>
        <v>8.56</v>
      </c>
      <c r="R24">
        <f>IF(K24&lt;1,ROUND(K24,3),ROUND(K24,2))</f>
        <v>8.0299999999999994</v>
      </c>
      <c r="S24">
        <f>IF(L24&lt;1,ROUND(L24,3),ROUND(L24,2))</f>
        <v>8.08</v>
      </c>
      <c r="U24" t="s">
        <v>212</v>
      </c>
      <c r="V24" t="s">
        <v>213</v>
      </c>
      <c r="W24" t="s">
        <v>731</v>
      </c>
      <c r="X24" t="s">
        <v>732</v>
      </c>
      <c r="Y24" t="s">
        <v>733</v>
      </c>
      <c r="Z24" t="s">
        <v>734</v>
      </c>
      <c r="AE24" t="str">
        <f t="shared" si="2"/>
        <v xml:space="preserve"> &amp; 6 &amp; 164 &amp; [8.92, 8.96] &amp; [8.51, 8.56] &amp; [8.03, 8.08] \\</v>
      </c>
    </row>
    <row r="25" spans="4:31" x14ac:dyDescent="0.3">
      <c r="D25" t="s">
        <v>10</v>
      </c>
      <c r="E25">
        <v>7</v>
      </c>
      <c r="F25">
        <v>141</v>
      </c>
      <c r="G25">
        <v>10.2426509696124</v>
      </c>
      <c r="H25">
        <v>10.2792918875304</v>
      </c>
      <c r="I25">
        <v>9.5913952419504493</v>
      </c>
      <c r="J25">
        <v>9.6292671580495508</v>
      </c>
      <c r="K25">
        <v>9.1769531975725798</v>
      </c>
      <c r="L25">
        <v>9.2158348339234806</v>
      </c>
      <c r="N25">
        <f t="shared" si="0"/>
        <v>10.24</v>
      </c>
      <c r="O25">
        <f t="shared" si="1"/>
        <v>10.28</v>
      </c>
      <c r="P25">
        <f>IF(I25&lt;1,ROUND(I25,3),ROUND(I25,2))</f>
        <v>9.59</v>
      </c>
      <c r="Q25">
        <f>IF(J25&lt;1,ROUND(J25,3),ROUND(J25,2))</f>
        <v>9.6300000000000008</v>
      </c>
      <c r="R25">
        <f>IF(K25&lt;1,ROUND(K25,3),ROUND(K25,2))</f>
        <v>9.18</v>
      </c>
      <c r="S25">
        <f>IF(L25&lt;1,ROUND(L25,3),ROUND(L25,2))</f>
        <v>9.2200000000000006</v>
      </c>
      <c r="U25" t="s">
        <v>221</v>
      </c>
      <c r="V25" t="s">
        <v>222</v>
      </c>
      <c r="W25" t="s">
        <v>735</v>
      </c>
      <c r="X25" t="s">
        <v>736</v>
      </c>
      <c r="Y25" t="s">
        <v>737</v>
      </c>
      <c r="Z25" t="s">
        <v>738</v>
      </c>
      <c r="AE25" t="str">
        <f t="shared" si="2"/>
        <v xml:space="preserve"> &amp; 7 &amp; 141 &amp; [10.24, 10.28] &amp; [9.59, 9.63] &amp; [9.18, 9.22] \\</v>
      </c>
    </row>
    <row r="26" spans="4:31" x14ac:dyDescent="0.3">
      <c r="D26" t="s">
        <v>10</v>
      </c>
      <c r="E26">
        <v>8</v>
      </c>
      <c r="F26">
        <v>123</v>
      </c>
      <c r="G26">
        <v>10.2022422977736</v>
      </c>
      <c r="H26">
        <v>10.243286987940699</v>
      </c>
      <c r="I26">
        <v>10.084558525032801</v>
      </c>
      <c r="J26">
        <v>10.1267883776221</v>
      </c>
      <c r="K26">
        <v>9.9519938366061496</v>
      </c>
      <c r="L26">
        <v>9.9899141948899093</v>
      </c>
      <c r="N26">
        <f t="shared" si="0"/>
        <v>10.199999999999999</v>
      </c>
      <c r="O26">
        <f t="shared" si="1"/>
        <v>10.24</v>
      </c>
      <c r="P26">
        <f>IF(I26&lt;1,ROUND(I26,3),ROUND(I26,2))</f>
        <v>10.08</v>
      </c>
      <c r="Q26">
        <f>IF(J26&lt;1,ROUND(J26,3),ROUND(J26,2))</f>
        <v>10.130000000000001</v>
      </c>
      <c r="R26">
        <f>IF(K26&lt;1,ROUND(K26,3),ROUND(K26,2))</f>
        <v>9.9499999999999993</v>
      </c>
      <c r="S26">
        <f>IF(L26&lt;1,ROUND(L26,3),ROUND(L26,2))</f>
        <v>9.99</v>
      </c>
      <c r="U26" t="s">
        <v>421</v>
      </c>
      <c r="V26" t="s">
        <v>221</v>
      </c>
      <c r="W26" t="s">
        <v>739</v>
      </c>
      <c r="X26" t="s">
        <v>740</v>
      </c>
      <c r="Y26" t="s">
        <v>741</v>
      </c>
      <c r="Z26" t="s">
        <v>186</v>
      </c>
      <c r="AE26" t="str">
        <f t="shared" si="2"/>
        <v xml:space="preserve"> &amp; 8 &amp; 123 &amp; [10.20, 10.24] &amp; [10.08, 10.13] &amp; [9.95, 9.99] \\</v>
      </c>
    </row>
    <row r="27" spans="4:31" x14ac:dyDescent="0.3">
      <c r="D27" t="s">
        <v>11</v>
      </c>
      <c r="E27">
        <v>8</v>
      </c>
      <c r="F27">
        <v>1743</v>
      </c>
      <c r="G27">
        <v>71.369664007644801</v>
      </c>
      <c r="H27">
        <v>71.596916805363193</v>
      </c>
      <c r="I27">
        <v>63.8637060965522</v>
      </c>
      <c r="J27">
        <v>64.1205824748764</v>
      </c>
      <c r="K27">
        <v>58.978077435704598</v>
      </c>
      <c r="L27">
        <v>59.176976304753403</v>
      </c>
      <c r="N27">
        <f t="shared" si="0"/>
        <v>71.37</v>
      </c>
      <c r="O27">
        <f t="shared" si="1"/>
        <v>71.599999999999994</v>
      </c>
      <c r="P27">
        <f>IF(I27&lt;1,ROUND(I27,3),ROUND(I27,2))</f>
        <v>63.86</v>
      </c>
      <c r="Q27">
        <f>IF(J27&lt;1,ROUND(J27,3),ROUND(J27,2))</f>
        <v>64.12</v>
      </c>
      <c r="R27">
        <f>IF(K27&lt;1,ROUND(K27,3),ROUND(K27,2))</f>
        <v>58.98</v>
      </c>
      <c r="S27">
        <f>IF(L27&lt;1,ROUND(L27,3),ROUND(L27,2))</f>
        <v>59.18</v>
      </c>
      <c r="U27" t="s">
        <v>237</v>
      </c>
      <c r="V27" t="s">
        <v>422</v>
      </c>
      <c r="W27" t="s">
        <v>742</v>
      </c>
      <c r="X27" t="s">
        <v>743</v>
      </c>
      <c r="Y27" t="s">
        <v>744</v>
      </c>
      <c r="Z27" t="s">
        <v>172</v>
      </c>
      <c r="AD27" t="s">
        <v>19</v>
      </c>
      <c r="AE27" t="str">
        <f t="shared" si="2"/>
        <v>\hline \multirow{3}{*}{Lutz1} &amp; 8 &amp; 1743 &amp; [71.37, 71.60] &amp; [63.86, 64.12] &amp; [58.98, 59.18] \\</v>
      </c>
    </row>
    <row r="28" spans="4:31" x14ac:dyDescent="0.3">
      <c r="D28" t="s">
        <v>11</v>
      </c>
      <c r="E28">
        <v>9</v>
      </c>
      <c r="F28">
        <v>1595</v>
      </c>
      <c r="G28">
        <v>47.511774729134203</v>
      </c>
      <c r="H28">
        <v>47.680940790865797</v>
      </c>
      <c r="I28">
        <v>40.3770537146465</v>
      </c>
      <c r="J28">
        <v>40.524293904401098</v>
      </c>
      <c r="K28">
        <v>38.044580409535797</v>
      </c>
      <c r="L28">
        <v>38.181006754643299</v>
      </c>
      <c r="N28">
        <f t="shared" si="0"/>
        <v>47.51</v>
      </c>
      <c r="O28">
        <f t="shared" si="1"/>
        <v>47.68</v>
      </c>
      <c r="P28">
        <f>IF(I28&lt;1,ROUND(I28,3),ROUND(I28,2))</f>
        <v>40.380000000000003</v>
      </c>
      <c r="Q28">
        <f>IF(J28&lt;1,ROUND(J28,3),ROUND(J28,2))</f>
        <v>40.520000000000003</v>
      </c>
      <c r="R28">
        <f>IF(K28&lt;1,ROUND(K28,3),ROUND(K28,2))</f>
        <v>38.04</v>
      </c>
      <c r="S28">
        <f>IF(L28&lt;1,ROUND(L28,3),ROUND(L28,2))</f>
        <v>38.18</v>
      </c>
      <c r="U28" t="s">
        <v>244</v>
      </c>
      <c r="V28" t="s">
        <v>245</v>
      </c>
      <c r="W28" t="s">
        <v>745</v>
      </c>
      <c r="X28" t="s">
        <v>746</v>
      </c>
      <c r="Y28" t="s">
        <v>747</v>
      </c>
      <c r="Z28" t="s">
        <v>748</v>
      </c>
      <c r="AE28" t="str">
        <f t="shared" si="2"/>
        <v xml:space="preserve"> &amp; 9 &amp; 1595 &amp; [47.51, 47.68] &amp; [40.38, 40.52] &amp; [38.04, 38.18] \\</v>
      </c>
    </row>
    <row r="29" spans="4:31" x14ac:dyDescent="0.3">
      <c r="D29" t="s">
        <v>11</v>
      </c>
      <c r="E29">
        <v>10</v>
      </c>
      <c r="F29">
        <v>1464</v>
      </c>
      <c r="G29">
        <v>46.804577597864103</v>
      </c>
      <c r="H29">
        <v>46.945200613517997</v>
      </c>
      <c r="I29">
        <v>42.893515924440699</v>
      </c>
      <c r="J29">
        <v>43.050377640776802</v>
      </c>
      <c r="K29">
        <v>40.951248403476598</v>
      </c>
      <c r="L29">
        <v>41.069113686075603</v>
      </c>
      <c r="N29">
        <f t="shared" si="0"/>
        <v>46.8</v>
      </c>
      <c r="O29">
        <f t="shared" si="1"/>
        <v>46.95</v>
      </c>
      <c r="P29">
        <f>IF(I29&lt;1,ROUND(I29,3),ROUND(I29,2))</f>
        <v>42.89</v>
      </c>
      <c r="Q29">
        <f>IF(J29&lt;1,ROUND(J29,3),ROUND(J29,2))</f>
        <v>43.05</v>
      </c>
      <c r="R29">
        <f>IF(K29&lt;1,ROUND(K29,3),ROUND(K29,2))</f>
        <v>40.950000000000003</v>
      </c>
      <c r="S29">
        <f>IF(L29&lt;1,ROUND(L29,3),ROUND(L29,2))</f>
        <v>41.07</v>
      </c>
      <c r="U29" t="s">
        <v>423</v>
      </c>
      <c r="V29" t="s">
        <v>254</v>
      </c>
      <c r="W29" t="s">
        <v>749</v>
      </c>
      <c r="X29" t="s">
        <v>750</v>
      </c>
      <c r="Y29" t="s">
        <v>751</v>
      </c>
      <c r="Z29" t="s">
        <v>752</v>
      </c>
      <c r="AE29" t="str">
        <f t="shared" si="2"/>
        <v xml:space="preserve"> &amp; 10 &amp; 1464 &amp; [46.80, 46.95] &amp; [42.89, 43.05] &amp; [40.95, 41.07] \\</v>
      </c>
    </row>
    <row r="30" spans="4:31" x14ac:dyDescent="0.3">
      <c r="D30" t="s">
        <v>12</v>
      </c>
      <c r="E30">
        <v>3</v>
      </c>
      <c r="F30">
        <v>36</v>
      </c>
      <c r="G30">
        <v>0.41408957547780301</v>
      </c>
      <c r="H30">
        <v>0.41580578452219702</v>
      </c>
      <c r="I30">
        <v>0.388881061844632</v>
      </c>
      <c r="J30">
        <v>0.39053237815536801</v>
      </c>
      <c r="K30">
        <v>0.387270701409687</v>
      </c>
      <c r="L30">
        <v>0.388973708039132</v>
      </c>
      <c r="N30">
        <f t="shared" si="0"/>
        <v>0.41399999999999998</v>
      </c>
      <c r="O30">
        <f t="shared" si="1"/>
        <v>0.41599999999999998</v>
      </c>
      <c r="P30">
        <f>IF(I30&lt;1,ROUND(I30,3),ROUND(I30,2))</f>
        <v>0.38900000000000001</v>
      </c>
      <c r="Q30">
        <f>IF(J30&lt;1,ROUND(J30,3),ROUND(J30,2))</f>
        <v>0.39100000000000001</v>
      </c>
      <c r="R30">
        <f>IF(K30&lt;1,ROUND(K30,3),ROUND(K30,2))</f>
        <v>0.38700000000000001</v>
      </c>
      <c r="S30">
        <f>IF(L30&lt;1,ROUND(L30,3),ROUND(L30,2))</f>
        <v>0.38900000000000001</v>
      </c>
      <c r="U30" t="s">
        <v>262</v>
      </c>
      <c r="V30" t="s">
        <v>263</v>
      </c>
      <c r="W30" t="s">
        <v>753</v>
      </c>
      <c r="X30" t="s">
        <v>754</v>
      </c>
      <c r="Y30" t="s">
        <v>755</v>
      </c>
      <c r="Z30" t="s">
        <v>753</v>
      </c>
      <c r="AD30" t="s">
        <v>20</v>
      </c>
      <c r="AE30" t="str">
        <f t="shared" si="2"/>
        <v>\hline \multirow{6}{*}{Mitchell} &amp; 3 &amp; 36 &amp; [0.414, 0.416] &amp; [0.389, 0.391] &amp; [0.387, 0.389] \\</v>
      </c>
    </row>
    <row r="31" spans="4:31" x14ac:dyDescent="0.3">
      <c r="D31" t="s">
        <v>12</v>
      </c>
      <c r="E31">
        <v>4</v>
      </c>
      <c r="F31">
        <v>27</v>
      </c>
      <c r="G31">
        <v>0.66439646988405798</v>
      </c>
      <c r="H31">
        <v>0.66666795489470299</v>
      </c>
      <c r="I31">
        <v>0.61826348993383096</v>
      </c>
      <c r="J31">
        <v>0.62003347006616905</v>
      </c>
      <c r="K31">
        <v>0.61467460250580896</v>
      </c>
      <c r="L31">
        <v>0.61680973857946297</v>
      </c>
      <c r="N31">
        <f t="shared" si="0"/>
        <v>0.66400000000000003</v>
      </c>
      <c r="O31">
        <f t="shared" si="1"/>
        <v>0.66700000000000004</v>
      </c>
      <c r="P31">
        <f>IF(I31&lt;1,ROUND(I31,3),ROUND(I31,2))</f>
        <v>0.61799999999999999</v>
      </c>
      <c r="Q31">
        <f>IF(J31&lt;1,ROUND(J31,3),ROUND(J31,2))</f>
        <v>0.62</v>
      </c>
      <c r="R31">
        <f>IF(K31&lt;1,ROUND(K31,3),ROUND(K31,2))</f>
        <v>0.61499999999999999</v>
      </c>
      <c r="S31">
        <f>IF(L31&lt;1,ROUND(L31,3),ROUND(L31,2))</f>
        <v>0.61699999999999999</v>
      </c>
      <c r="U31" t="s">
        <v>272</v>
      </c>
      <c r="V31" t="s">
        <v>273</v>
      </c>
      <c r="W31" t="s">
        <v>311</v>
      </c>
      <c r="X31" t="s">
        <v>533</v>
      </c>
      <c r="Y31" t="s">
        <v>483</v>
      </c>
      <c r="Z31" t="s">
        <v>756</v>
      </c>
      <c r="AE31" t="str">
        <f t="shared" si="2"/>
        <v xml:space="preserve"> &amp; 4 &amp; 27 &amp; [0.664, 0.667] &amp; [0.618, 0.620] &amp; [0.615, 0.617] \\</v>
      </c>
    </row>
    <row r="32" spans="4:31" x14ac:dyDescent="0.3">
      <c r="D32" t="s">
        <v>12</v>
      </c>
      <c r="E32">
        <v>5</v>
      </c>
      <c r="F32">
        <v>22</v>
      </c>
      <c r="G32">
        <v>0.527305555828535</v>
      </c>
      <c r="H32">
        <v>0.52927285125111201</v>
      </c>
      <c r="I32">
        <v>0.47923379451481102</v>
      </c>
      <c r="J32">
        <v>0.48105009929049802</v>
      </c>
      <c r="K32">
        <v>0.474964869089263</v>
      </c>
      <c r="L32">
        <v>0.476803375185547</v>
      </c>
      <c r="N32">
        <f t="shared" si="0"/>
        <v>0.52700000000000002</v>
      </c>
      <c r="O32">
        <f t="shared" si="1"/>
        <v>0.52900000000000003</v>
      </c>
      <c r="P32">
        <f>IF(I32&lt;1,ROUND(I32,3),ROUND(I32,2))</f>
        <v>0.47899999999999998</v>
      </c>
      <c r="Q32">
        <f>IF(J32&lt;1,ROUND(J32,3),ROUND(J32,2))</f>
        <v>0.48099999999999998</v>
      </c>
      <c r="R32">
        <f>IF(K32&lt;1,ROUND(K32,3),ROUND(K32,2))</f>
        <v>0.47499999999999998</v>
      </c>
      <c r="S32">
        <f>IF(L32&lt;1,ROUND(L32,3),ROUND(L32,2))</f>
        <v>0.47699999999999998</v>
      </c>
      <c r="U32" t="s">
        <v>281</v>
      </c>
      <c r="V32" t="s">
        <v>282</v>
      </c>
      <c r="W32" t="s">
        <v>31</v>
      </c>
      <c r="X32" t="s">
        <v>259</v>
      </c>
      <c r="Y32" t="s">
        <v>32</v>
      </c>
      <c r="Z32" t="s">
        <v>30</v>
      </c>
      <c r="AE32" t="str">
        <f t="shared" si="2"/>
        <v xml:space="preserve"> &amp; 5 &amp; 22 &amp; [0.527, 0.529] &amp; [0.479, 0.481] &amp; [0.475, 0.477] \\</v>
      </c>
    </row>
    <row r="33" spans="4:31" x14ac:dyDescent="0.3">
      <c r="D33" t="s">
        <v>12</v>
      </c>
      <c r="E33">
        <v>6</v>
      </c>
      <c r="F33">
        <v>19</v>
      </c>
      <c r="G33">
        <v>0.27119507038004798</v>
      </c>
      <c r="H33">
        <v>0.27238793846950998</v>
      </c>
      <c r="I33">
        <v>0.25864670224281</v>
      </c>
      <c r="J33">
        <v>0.25990557845894502</v>
      </c>
      <c r="K33">
        <v>0.25839850202777098</v>
      </c>
      <c r="L33">
        <v>0.25957713706997299</v>
      </c>
      <c r="N33">
        <f t="shared" si="0"/>
        <v>0.27100000000000002</v>
      </c>
      <c r="O33">
        <f t="shared" si="1"/>
        <v>0.27200000000000002</v>
      </c>
      <c r="P33">
        <f>IF(I33&lt;1,ROUND(I33,3),ROUND(I33,2))</f>
        <v>0.25900000000000001</v>
      </c>
      <c r="Q33">
        <f>IF(J33&lt;1,ROUND(J33,3),ROUND(J33,2))</f>
        <v>0.26</v>
      </c>
      <c r="R33">
        <f>IF(K33&lt;1,ROUND(K33,3),ROUND(K33,2))</f>
        <v>0.25800000000000001</v>
      </c>
      <c r="S33">
        <f>IF(L33&lt;1,ROUND(L33,3),ROUND(L33,2))</f>
        <v>0.26</v>
      </c>
      <c r="U33" t="s">
        <v>289</v>
      </c>
      <c r="V33" t="s">
        <v>290</v>
      </c>
      <c r="W33" t="s">
        <v>757</v>
      </c>
      <c r="X33" t="s">
        <v>670</v>
      </c>
      <c r="Y33" t="s">
        <v>758</v>
      </c>
      <c r="Z33" t="s">
        <v>670</v>
      </c>
      <c r="AE33" t="str">
        <f t="shared" si="2"/>
        <v xml:space="preserve"> &amp; 6 &amp; 19 &amp; [0.271, 0.272] &amp; [0.259, 0.260] &amp; [0.258, 0.260] \\</v>
      </c>
    </row>
    <row r="34" spans="4:31" x14ac:dyDescent="0.3">
      <c r="D34" t="s">
        <v>12</v>
      </c>
      <c r="E34">
        <v>7</v>
      </c>
      <c r="F34">
        <v>16</v>
      </c>
      <c r="G34">
        <v>0.26768584375777199</v>
      </c>
      <c r="H34">
        <v>0.26889399624222698</v>
      </c>
      <c r="I34">
        <v>0.206183490148236</v>
      </c>
      <c r="J34">
        <v>0.207015874931129</v>
      </c>
      <c r="K34">
        <v>0.19796873258079101</v>
      </c>
      <c r="L34">
        <v>0.198626491299806</v>
      </c>
      <c r="N34">
        <f t="shared" si="0"/>
        <v>0.26800000000000002</v>
      </c>
      <c r="O34">
        <f t="shared" si="1"/>
        <v>0.26900000000000002</v>
      </c>
      <c r="P34">
        <f>IF(I34&lt;1,ROUND(I34,3),ROUND(I34,2))</f>
        <v>0.20599999999999999</v>
      </c>
      <c r="Q34">
        <f>IF(J34&lt;1,ROUND(J34,3),ROUND(J34,2))</f>
        <v>0.20699999999999999</v>
      </c>
      <c r="R34">
        <f>IF(K34&lt;1,ROUND(K34,3),ROUND(K34,2))</f>
        <v>0.19800000000000001</v>
      </c>
      <c r="S34">
        <f>IF(L34&lt;1,ROUND(L34,3),ROUND(L34,2))</f>
        <v>0.19900000000000001</v>
      </c>
      <c r="U34" t="s">
        <v>298</v>
      </c>
      <c r="V34" t="s">
        <v>299</v>
      </c>
      <c r="W34" t="s">
        <v>759</v>
      </c>
      <c r="X34" t="s">
        <v>760</v>
      </c>
      <c r="Y34" t="s">
        <v>761</v>
      </c>
      <c r="Z34" t="s">
        <v>762</v>
      </c>
      <c r="AE34" t="str">
        <f t="shared" si="2"/>
        <v xml:space="preserve"> &amp; 7 &amp; 16 &amp; [0.268, 0.269] &amp; [0.206, 0.207] &amp; [0.198, 0.199] \\</v>
      </c>
    </row>
    <row r="35" spans="4:31" x14ac:dyDescent="0.3">
      <c r="D35" t="s">
        <v>12</v>
      </c>
      <c r="E35">
        <v>8</v>
      </c>
      <c r="F35">
        <v>15</v>
      </c>
      <c r="G35">
        <v>0.22886329900948399</v>
      </c>
      <c r="H35">
        <v>0.230164102565319</v>
      </c>
      <c r="I35">
        <v>0.20938235832448801</v>
      </c>
      <c r="J35">
        <v>0.21078303850090899</v>
      </c>
      <c r="K35">
        <v>0.20493177492482501</v>
      </c>
      <c r="L35">
        <v>0.20606442945473699</v>
      </c>
      <c r="N35">
        <f t="shared" si="0"/>
        <v>0.22900000000000001</v>
      </c>
      <c r="O35">
        <f t="shared" si="1"/>
        <v>0.23</v>
      </c>
      <c r="P35">
        <f>IF(I35&lt;1,ROUND(I35,3),ROUND(I35,2))</f>
        <v>0.20899999999999999</v>
      </c>
      <c r="Q35">
        <f>IF(J35&lt;1,ROUND(J35,3),ROUND(J35,2))</f>
        <v>0.21099999999999999</v>
      </c>
      <c r="R35">
        <f>IF(K35&lt;1,ROUND(K35,3),ROUND(K35,2))</f>
        <v>0.20499999999999999</v>
      </c>
      <c r="S35">
        <f>IF(L35&lt;1,ROUND(L35,3),ROUND(L35,2))</f>
        <v>0.20599999999999999</v>
      </c>
      <c r="U35" t="s">
        <v>307</v>
      </c>
      <c r="V35" t="s">
        <v>426</v>
      </c>
      <c r="W35" t="s">
        <v>763</v>
      </c>
      <c r="X35" t="s">
        <v>462</v>
      </c>
      <c r="Y35" t="s">
        <v>764</v>
      </c>
      <c r="Z35" t="s">
        <v>759</v>
      </c>
      <c r="AE35" t="str">
        <f t="shared" si="2"/>
        <v xml:space="preserve"> &amp; 8 &amp; 15 &amp; [0.229, 0.230] &amp; [0.209, 0.211] &amp; [0.205, 0.206] \\</v>
      </c>
    </row>
    <row r="36" spans="4:31" x14ac:dyDescent="0.3">
      <c r="D36" t="s">
        <v>13</v>
      </c>
      <c r="E36">
        <v>4</v>
      </c>
      <c r="F36">
        <v>29</v>
      </c>
      <c r="G36">
        <v>0.53726702407854898</v>
      </c>
      <c r="H36">
        <v>0.53927281331982402</v>
      </c>
      <c r="I36">
        <v>0.48062113896037101</v>
      </c>
      <c r="J36">
        <v>0.48233449129173001</v>
      </c>
      <c r="K36">
        <v>0.47346015269858699</v>
      </c>
      <c r="L36">
        <v>0.47516527365800099</v>
      </c>
      <c r="N36">
        <f t="shared" si="0"/>
        <v>0.53700000000000003</v>
      </c>
      <c r="O36">
        <f t="shared" si="1"/>
        <v>0.53900000000000003</v>
      </c>
      <c r="P36">
        <f>IF(I36&lt;1,ROUND(I36,3),ROUND(I36,2))</f>
        <v>0.48099999999999998</v>
      </c>
      <c r="Q36">
        <f>IF(J36&lt;1,ROUND(J36,3),ROUND(J36,2))</f>
        <v>0.48199999999999998</v>
      </c>
      <c r="R36">
        <f>IF(K36&lt;1,ROUND(K36,3),ROUND(K36,2))</f>
        <v>0.47299999999999998</v>
      </c>
      <c r="S36">
        <f>IF(L36&lt;1,ROUND(L36,3),ROUND(L36,2))</f>
        <v>0.47499999999999998</v>
      </c>
      <c r="U36" t="s">
        <v>43</v>
      </c>
      <c r="V36" t="s">
        <v>316</v>
      </c>
      <c r="W36" t="s">
        <v>259</v>
      </c>
      <c r="X36" t="s">
        <v>257</v>
      </c>
      <c r="Y36" t="s">
        <v>308</v>
      </c>
      <c r="Z36" t="s">
        <v>32</v>
      </c>
      <c r="AD36" t="s">
        <v>21</v>
      </c>
      <c r="AE36" t="str">
        <f t="shared" si="2"/>
        <v>\hline \multirow{7}{*}{Roszieg} &amp; 4 &amp; 29 &amp; [0.537, 0.539] &amp; [0.481, 0.482] &amp; [0.473, 0.475] \\</v>
      </c>
    </row>
    <row r="37" spans="4:31" x14ac:dyDescent="0.3">
      <c r="D37" t="s">
        <v>13</v>
      </c>
      <c r="E37">
        <v>5</v>
      </c>
      <c r="F37">
        <v>23</v>
      </c>
      <c r="G37">
        <v>0.44707335936792802</v>
      </c>
      <c r="H37">
        <v>0.44941903001260303</v>
      </c>
      <c r="I37">
        <v>0.33114597078128899</v>
      </c>
      <c r="J37">
        <v>0.33287823974502601</v>
      </c>
      <c r="K37">
        <v>0.31466730764072798</v>
      </c>
      <c r="L37">
        <v>0.316193444238971</v>
      </c>
      <c r="N37">
        <f t="shared" si="0"/>
        <v>0.44700000000000001</v>
      </c>
      <c r="O37">
        <f t="shared" si="1"/>
        <v>0.44900000000000001</v>
      </c>
      <c r="P37">
        <f>IF(I37&lt;1,ROUND(I37,3),ROUND(I37,2))</f>
        <v>0.33100000000000002</v>
      </c>
      <c r="Q37">
        <f>IF(J37&lt;1,ROUND(J37,3),ROUND(J37,2))</f>
        <v>0.33300000000000002</v>
      </c>
      <c r="R37">
        <f>IF(K37&lt;1,ROUND(K37,3),ROUND(K37,2))</f>
        <v>0.315</v>
      </c>
      <c r="S37">
        <f>IF(L37&lt;1,ROUND(L37,3),ROUND(L37,2))</f>
        <v>0.316</v>
      </c>
      <c r="U37" t="s">
        <v>260</v>
      </c>
      <c r="V37" t="s">
        <v>261</v>
      </c>
      <c r="W37" t="s">
        <v>765</v>
      </c>
      <c r="X37" t="s">
        <v>328</v>
      </c>
      <c r="Y37" t="s">
        <v>766</v>
      </c>
      <c r="Z37" t="s">
        <v>767</v>
      </c>
      <c r="AE37" t="str">
        <f t="shared" si="2"/>
        <v xml:space="preserve"> &amp; 5 &amp; 23 &amp; [0.447, 0.449] &amp; [0.331, 0.333] &amp; [0.315, 0.316] \\</v>
      </c>
    </row>
    <row r="38" spans="4:31" x14ac:dyDescent="0.3">
      <c r="D38" t="s">
        <v>13</v>
      </c>
      <c r="E38">
        <v>6</v>
      </c>
      <c r="F38">
        <v>20</v>
      </c>
      <c r="G38">
        <v>0.51444649381111096</v>
      </c>
      <c r="H38">
        <v>0.51619771671520498</v>
      </c>
      <c r="I38">
        <v>0.49335791087631697</v>
      </c>
      <c r="J38">
        <v>0.494637130445997</v>
      </c>
      <c r="K38">
        <v>0.491672517040252</v>
      </c>
      <c r="L38">
        <v>0.49321470100486098</v>
      </c>
      <c r="N38">
        <f t="shared" si="0"/>
        <v>0.51400000000000001</v>
      </c>
      <c r="O38">
        <f t="shared" si="1"/>
        <v>0.51600000000000001</v>
      </c>
      <c r="P38">
        <f>IF(I38&lt;1,ROUND(I38,3),ROUND(I38,2))</f>
        <v>0.49299999999999999</v>
      </c>
      <c r="Q38">
        <f>IF(J38&lt;1,ROUND(J38,3),ROUND(J38,2))</f>
        <v>0.495</v>
      </c>
      <c r="R38">
        <f>IF(K38&lt;1,ROUND(K38,3),ROUND(K38,2))</f>
        <v>0.49199999999999999</v>
      </c>
      <c r="S38">
        <f>IF(L38&lt;1,ROUND(L38,3),ROUND(L38,2))</f>
        <v>0.49299999999999999</v>
      </c>
      <c r="U38" t="s">
        <v>326</v>
      </c>
      <c r="V38" t="s">
        <v>327</v>
      </c>
      <c r="W38" t="s">
        <v>459</v>
      </c>
      <c r="X38" t="s">
        <v>51</v>
      </c>
      <c r="Y38" t="s">
        <v>44</v>
      </c>
      <c r="Z38" t="s">
        <v>459</v>
      </c>
      <c r="AE38" t="str">
        <f t="shared" si="2"/>
        <v xml:space="preserve"> &amp; 6 &amp; 20 &amp; [0.514, 0.516] &amp; [0.493, 0.495] &amp; [0.492, 0.493] \\</v>
      </c>
    </row>
    <row r="39" spans="4:31" x14ac:dyDescent="0.3">
      <c r="D39" t="s">
        <v>13</v>
      </c>
      <c r="E39">
        <v>7</v>
      </c>
      <c r="F39">
        <v>18</v>
      </c>
      <c r="G39">
        <v>0.116861399422014</v>
      </c>
      <c r="H39">
        <v>0.117949045022431</v>
      </c>
      <c r="I39">
        <v>0.111605302775132</v>
      </c>
      <c r="J39">
        <v>0.11264691397363601</v>
      </c>
      <c r="K39">
        <v>0.110907246236504</v>
      </c>
      <c r="L39">
        <v>0.111893372320197</v>
      </c>
      <c r="N39">
        <f t="shared" si="0"/>
        <v>0.11700000000000001</v>
      </c>
      <c r="O39">
        <f t="shared" si="1"/>
        <v>0.11799999999999999</v>
      </c>
      <c r="P39">
        <f>IF(I39&lt;1,ROUND(I39,3),ROUND(I39,2))</f>
        <v>0.112</v>
      </c>
      <c r="Q39">
        <f>IF(J39&lt;1,ROUND(J39,3),ROUND(J39,2))</f>
        <v>0.113</v>
      </c>
      <c r="R39">
        <f>IF(K39&lt;1,ROUND(K39,3),ROUND(K39,2))</f>
        <v>0.111</v>
      </c>
      <c r="S39">
        <f>IF(L39&lt;1,ROUND(L39,3),ROUND(L39,2))</f>
        <v>0.112</v>
      </c>
      <c r="U39" t="s">
        <v>332</v>
      </c>
      <c r="V39" t="s">
        <v>333</v>
      </c>
      <c r="W39" t="s">
        <v>768</v>
      </c>
      <c r="X39" t="s">
        <v>504</v>
      </c>
      <c r="Y39" t="s">
        <v>503</v>
      </c>
      <c r="Z39" t="s">
        <v>768</v>
      </c>
      <c r="AE39" t="str">
        <f t="shared" si="2"/>
        <v xml:space="preserve"> &amp; 7 &amp; 18 &amp; [0.117, 0.118] &amp; [0.112, 0.113] &amp; [0.111, 0.112] \\</v>
      </c>
    </row>
    <row r="40" spans="4:31" x14ac:dyDescent="0.3">
      <c r="D40" t="s">
        <v>13</v>
      </c>
      <c r="E40">
        <v>8</v>
      </c>
      <c r="F40">
        <v>16</v>
      </c>
      <c r="G40">
        <v>2.44652285634607E-2</v>
      </c>
      <c r="H40">
        <v>2.4700941102349099E-2</v>
      </c>
      <c r="I40">
        <v>2.35252227122815E-2</v>
      </c>
      <c r="J40">
        <v>2.37569220598365E-2</v>
      </c>
      <c r="K40">
        <v>2.3558896958168499E-2</v>
      </c>
      <c r="L40">
        <v>2.37873810687373E-2</v>
      </c>
      <c r="N40">
        <f t="shared" si="0"/>
        <v>2.4E-2</v>
      </c>
      <c r="O40">
        <f t="shared" si="1"/>
        <v>2.5000000000000001E-2</v>
      </c>
      <c r="P40">
        <f>IF(I40&lt;1,ROUND(I40,3),ROUND(I40,2))</f>
        <v>2.4E-2</v>
      </c>
      <c r="Q40">
        <f>IF(J40&lt;1,ROUND(J40,3),ROUND(J40,2))</f>
        <v>2.4E-2</v>
      </c>
      <c r="R40">
        <f>IF(K40&lt;1,ROUND(K40,3),ROUND(K40,2))</f>
        <v>2.4E-2</v>
      </c>
      <c r="S40">
        <f>IF(L40&lt;1,ROUND(L40,3),ROUND(L40,2))</f>
        <v>2.4E-2</v>
      </c>
      <c r="U40" t="s">
        <v>341</v>
      </c>
      <c r="V40" t="s">
        <v>342</v>
      </c>
      <c r="W40" t="s">
        <v>341</v>
      </c>
      <c r="X40" t="s">
        <v>341</v>
      </c>
      <c r="Y40" t="s">
        <v>341</v>
      </c>
      <c r="Z40" t="s">
        <v>341</v>
      </c>
      <c r="AE40" t="str">
        <f t="shared" si="2"/>
        <v xml:space="preserve"> &amp; 8 &amp; 16 &amp; [0.024, 0.025] &amp; [0.024, 0.024] &amp; [0.024, 0.024] \\</v>
      </c>
    </row>
    <row r="41" spans="4:31" x14ac:dyDescent="0.3">
      <c r="D41" t="s">
        <v>13</v>
      </c>
      <c r="E41">
        <v>9</v>
      </c>
      <c r="F41">
        <v>13</v>
      </c>
      <c r="G41">
        <v>0.67535592173251102</v>
      </c>
      <c r="H41">
        <v>0.67759639826748796</v>
      </c>
      <c r="I41">
        <v>0.60467887021260502</v>
      </c>
      <c r="J41">
        <v>0.60721516487511396</v>
      </c>
      <c r="K41">
        <v>0.59624471023785097</v>
      </c>
      <c r="L41">
        <v>0.59845239121142402</v>
      </c>
      <c r="N41">
        <f t="shared" si="0"/>
        <v>0.67500000000000004</v>
      </c>
      <c r="O41">
        <f t="shared" si="1"/>
        <v>0.67800000000000005</v>
      </c>
      <c r="P41">
        <f>IF(I41&lt;1,ROUND(I41,3),ROUND(I41,2))</f>
        <v>0.60499999999999998</v>
      </c>
      <c r="Q41">
        <f>IF(J41&lt;1,ROUND(J41,3),ROUND(J41,2))</f>
        <v>0.60699999999999998</v>
      </c>
      <c r="R41">
        <f>IF(K41&lt;1,ROUND(K41,3),ROUND(K41,2))</f>
        <v>0.59599999999999997</v>
      </c>
      <c r="S41">
        <f>IF(L41&lt;1,ROUND(L41,3),ROUND(L41,2))</f>
        <v>0.59799999999999998</v>
      </c>
      <c r="U41" t="s">
        <v>348</v>
      </c>
      <c r="V41" t="s">
        <v>349</v>
      </c>
      <c r="W41" t="s">
        <v>769</v>
      </c>
      <c r="X41" t="s">
        <v>770</v>
      </c>
      <c r="Y41" t="s">
        <v>771</v>
      </c>
      <c r="Z41" t="s">
        <v>387</v>
      </c>
      <c r="AE41" t="str">
        <f t="shared" si="2"/>
        <v xml:space="preserve"> &amp; 9 &amp; 13 &amp; [0.675, 0.678] &amp; [0.605, 0.607] &amp; [0.596, 0.598] \\</v>
      </c>
    </row>
    <row r="42" spans="4:31" x14ac:dyDescent="0.3">
      <c r="D42" t="s">
        <v>13</v>
      </c>
      <c r="E42">
        <v>10</v>
      </c>
      <c r="F42">
        <v>12</v>
      </c>
      <c r="G42">
        <v>0.53789089691245395</v>
      </c>
      <c r="H42">
        <v>0.54031703959548305</v>
      </c>
      <c r="I42">
        <v>0.46743547597770602</v>
      </c>
      <c r="J42">
        <v>0.46961774982874499</v>
      </c>
      <c r="K42">
        <v>0.43160829238959603</v>
      </c>
      <c r="L42">
        <v>0.43348305089398598</v>
      </c>
      <c r="N42">
        <f t="shared" si="0"/>
        <v>0.53800000000000003</v>
      </c>
      <c r="O42">
        <f t="shared" si="1"/>
        <v>0.54</v>
      </c>
      <c r="P42">
        <f>IF(I42&lt;1,ROUND(I42,3),ROUND(I42,2))</f>
        <v>0.46700000000000003</v>
      </c>
      <c r="Q42">
        <f>IF(J42&lt;1,ROUND(J42,3),ROUND(J42,2))</f>
        <v>0.47</v>
      </c>
      <c r="R42">
        <f>IF(K42&lt;1,ROUND(K42,3),ROUND(K42,2))</f>
        <v>0.432</v>
      </c>
      <c r="S42">
        <f>IF(L42&lt;1,ROUND(L42,3),ROUND(L42,2))</f>
        <v>0.433</v>
      </c>
      <c r="U42" t="s">
        <v>320</v>
      </c>
      <c r="V42" t="s">
        <v>430</v>
      </c>
      <c r="W42" t="s">
        <v>669</v>
      </c>
      <c r="X42" t="s">
        <v>403</v>
      </c>
      <c r="Y42" t="s">
        <v>772</v>
      </c>
      <c r="Z42" t="s">
        <v>773</v>
      </c>
      <c r="AE42" t="str">
        <f t="shared" si="2"/>
        <v xml:space="preserve"> &amp; 10 &amp; 12 &amp; [0.538, 0.540] &amp; [0.467, 0.470] &amp; [0.432, 0.433] \\</v>
      </c>
    </row>
    <row r="43" spans="4:31" x14ac:dyDescent="0.3">
      <c r="D43" t="s">
        <v>14</v>
      </c>
      <c r="E43">
        <v>7</v>
      </c>
      <c r="F43">
        <v>47</v>
      </c>
      <c r="G43">
        <v>0.79779775391372398</v>
      </c>
      <c r="H43">
        <v>0.80079091865264795</v>
      </c>
      <c r="I43">
        <v>0.71007834094156597</v>
      </c>
      <c r="J43">
        <v>0.71306866760544296</v>
      </c>
      <c r="K43">
        <v>0.698792072122569</v>
      </c>
      <c r="L43">
        <v>0.70139330101175801</v>
      </c>
      <c r="N43">
        <f t="shared" si="0"/>
        <v>0.79800000000000004</v>
      </c>
      <c r="O43">
        <f t="shared" si="1"/>
        <v>0.80100000000000005</v>
      </c>
      <c r="P43">
        <f>IF(I43&lt;1,ROUND(I43,3),ROUND(I43,2))</f>
        <v>0.71</v>
      </c>
      <c r="Q43">
        <f>IF(J43&lt;1,ROUND(J43,3),ROUND(J43,2))</f>
        <v>0.71299999999999997</v>
      </c>
      <c r="R43">
        <f>IF(K43&lt;1,ROUND(K43,3),ROUND(K43,2))</f>
        <v>0.69899999999999995</v>
      </c>
      <c r="S43">
        <f>IF(L43&lt;1,ROUND(L43,3),ROUND(L43,2))</f>
        <v>0.70099999999999996</v>
      </c>
      <c r="U43" t="s">
        <v>364</v>
      </c>
      <c r="V43" t="s">
        <v>365</v>
      </c>
      <c r="W43" t="s">
        <v>774</v>
      </c>
      <c r="X43" t="s">
        <v>492</v>
      </c>
      <c r="Y43" t="s">
        <v>775</v>
      </c>
      <c r="Z43" t="s">
        <v>65</v>
      </c>
      <c r="AD43" t="s">
        <v>22</v>
      </c>
      <c r="AE43" t="str">
        <f t="shared" si="2"/>
        <v>\hline \multirow{5}{*}{Sawyer} &amp; 7 &amp; 47 &amp; [0.798, 0.801] &amp; [0.710, 0.713] &amp; [0.699, 0.701] \\</v>
      </c>
    </row>
    <row r="44" spans="4:31" x14ac:dyDescent="0.3">
      <c r="D44" t="s">
        <v>14</v>
      </c>
      <c r="E44">
        <v>8</v>
      </c>
      <c r="F44">
        <v>41</v>
      </c>
      <c r="G44">
        <v>0.72738137611975195</v>
      </c>
      <c r="H44">
        <v>0.73075174388024899</v>
      </c>
      <c r="I44">
        <v>0.56935398007623095</v>
      </c>
      <c r="J44">
        <v>0.57158735325710297</v>
      </c>
      <c r="K44">
        <v>0.54226627849424003</v>
      </c>
      <c r="L44">
        <v>0.54431120298724101</v>
      </c>
      <c r="N44">
        <f t="shared" si="0"/>
        <v>0.72699999999999998</v>
      </c>
      <c r="O44">
        <f t="shared" si="1"/>
        <v>0.73099999999999998</v>
      </c>
      <c r="P44">
        <f>IF(I44&lt;1,ROUND(I44,3),ROUND(I44,2))</f>
        <v>0.56899999999999995</v>
      </c>
      <c r="Q44">
        <f>IF(J44&lt;1,ROUND(J44,3),ROUND(J44,2))</f>
        <v>0.57199999999999995</v>
      </c>
      <c r="R44">
        <f>IF(K44&lt;1,ROUND(K44,3),ROUND(K44,2))</f>
        <v>0.54200000000000004</v>
      </c>
      <c r="S44">
        <f>IF(L44&lt;1,ROUND(L44,3),ROUND(L44,2))</f>
        <v>0.54400000000000004</v>
      </c>
      <c r="U44" t="s">
        <v>274</v>
      </c>
      <c r="V44" t="s">
        <v>370</v>
      </c>
      <c r="W44" t="s">
        <v>776</v>
      </c>
      <c r="X44" t="s">
        <v>777</v>
      </c>
      <c r="Y44" t="s">
        <v>778</v>
      </c>
      <c r="Z44" t="s">
        <v>381</v>
      </c>
      <c r="AE44" t="str">
        <f t="shared" si="2"/>
        <v xml:space="preserve"> &amp; 8 &amp; 41 &amp; [0.727, 0.731] &amp; [0.569, 0.572] &amp; [0.542, 0.544] \\</v>
      </c>
    </row>
    <row r="45" spans="4:31" x14ac:dyDescent="0.3">
      <c r="D45" t="s">
        <v>14</v>
      </c>
      <c r="E45">
        <v>9</v>
      </c>
      <c r="F45">
        <v>37</v>
      </c>
      <c r="G45">
        <v>0.764022765928565</v>
      </c>
      <c r="H45">
        <v>0.76698427407143499</v>
      </c>
      <c r="I45">
        <v>0.66127426580408</v>
      </c>
      <c r="J45">
        <v>0.66427940086258697</v>
      </c>
      <c r="K45">
        <v>0.65704480081894001</v>
      </c>
      <c r="L45">
        <v>0.659726586042374</v>
      </c>
      <c r="N45">
        <f t="shared" si="0"/>
        <v>0.76400000000000001</v>
      </c>
      <c r="O45">
        <f t="shared" si="1"/>
        <v>0.76700000000000002</v>
      </c>
      <c r="P45">
        <f>IF(I45&lt;1,ROUND(I45,3),ROUND(I45,2))</f>
        <v>0.66100000000000003</v>
      </c>
      <c r="Q45">
        <f>IF(J45&lt;1,ROUND(J45,3),ROUND(J45,2))</f>
        <v>0.66400000000000003</v>
      </c>
      <c r="R45">
        <f>IF(K45&lt;1,ROUND(K45,3),ROUND(K45,2))</f>
        <v>0.65700000000000003</v>
      </c>
      <c r="S45">
        <f>IF(L45&lt;1,ROUND(L45,3),ROUND(L45,2))</f>
        <v>0.66</v>
      </c>
      <c r="U45" t="s">
        <v>376</v>
      </c>
      <c r="V45" t="s">
        <v>377</v>
      </c>
      <c r="W45" t="s">
        <v>779</v>
      </c>
      <c r="X45" t="s">
        <v>272</v>
      </c>
      <c r="Y45" t="s">
        <v>479</v>
      </c>
      <c r="Z45" t="s">
        <v>780</v>
      </c>
      <c r="AE45" t="str">
        <f t="shared" si="2"/>
        <v xml:space="preserve"> &amp; 9 &amp; 37 &amp; [0.764, 0.767] &amp; [0.661, 0.664] &amp; [0.657, 0.660] \\</v>
      </c>
    </row>
    <row r="46" spans="4:31" x14ac:dyDescent="0.3">
      <c r="D46" t="s">
        <v>14</v>
      </c>
      <c r="E46">
        <v>10</v>
      </c>
      <c r="F46">
        <v>33</v>
      </c>
      <c r="G46">
        <v>0.54143250736470105</v>
      </c>
      <c r="H46">
        <v>0.54405952803352897</v>
      </c>
      <c r="I46">
        <v>0.44792687505538398</v>
      </c>
      <c r="J46">
        <v>0.45055312494461602</v>
      </c>
      <c r="K46">
        <v>0.43663683629574301</v>
      </c>
      <c r="L46">
        <v>0.43893208456756699</v>
      </c>
      <c r="N46">
        <f t="shared" si="0"/>
        <v>0.54100000000000004</v>
      </c>
      <c r="O46">
        <f t="shared" si="1"/>
        <v>0.54400000000000004</v>
      </c>
      <c r="P46">
        <f>IF(I46&lt;1,ROUND(I46,3),ROUND(I46,2))</f>
        <v>0.44800000000000001</v>
      </c>
      <c r="Q46">
        <f>IF(J46&lt;1,ROUND(J46,3),ROUND(J46,2))</f>
        <v>0.45100000000000001</v>
      </c>
      <c r="R46">
        <f>IF(K46&lt;1,ROUND(K46,3),ROUND(K46,2))</f>
        <v>0.437</v>
      </c>
      <c r="S46">
        <f>IF(L46&lt;1,ROUND(L46,3),ROUND(L46,2))</f>
        <v>0.439</v>
      </c>
      <c r="U46" t="s">
        <v>321</v>
      </c>
      <c r="V46" t="s">
        <v>381</v>
      </c>
      <c r="W46" t="s">
        <v>665</v>
      </c>
      <c r="X46" t="s">
        <v>781</v>
      </c>
      <c r="Y46" t="s">
        <v>782</v>
      </c>
      <c r="Z46" t="s">
        <v>783</v>
      </c>
      <c r="AE46" t="str">
        <f t="shared" si="2"/>
        <v xml:space="preserve"> &amp; 10 &amp; 33 &amp; [0.541, 0.544] &amp; [0.448, 0.451] &amp; [0.437, 0.439] \\</v>
      </c>
    </row>
    <row r="47" spans="4:31" x14ac:dyDescent="0.3">
      <c r="D47" t="s">
        <v>14</v>
      </c>
      <c r="E47">
        <v>11</v>
      </c>
      <c r="F47">
        <v>31</v>
      </c>
      <c r="G47">
        <v>0.31830259070732703</v>
      </c>
      <c r="H47">
        <v>0.320454223451965</v>
      </c>
      <c r="I47">
        <v>0.276516762110741</v>
      </c>
      <c r="J47">
        <v>0.27830634133753501</v>
      </c>
      <c r="K47">
        <v>0.27037954359480598</v>
      </c>
      <c r="L47">
        <v>0.272129233383612</v>
      </c>
      <c r="N47">
        <f t="shared" si="0"/>
        <v>0.318</v>
      </c>
      <c r="O47">
        <f t="shared" si="1"/>
        <v>0.32</v>
      </c>
      <c r="P47">
        <f>IF(I47&lt;1,ROUND(I47,3),ROUND(I47,2))</f>
        <v>0.27700000000000002</v>
      </c>
      <c r="Q47">
        <f>IF(J47&lt;1,ROUND(J47,3),ROUND(J47,2))</f>
        <v>0.27800000000000002</v>
      </c>
      <c r="R47">
        <f>IF(K47&lt;1,ROUND(K47,3),ROUND(K47,2))</f>
        <v>0.27</v>
      </c>
      <c r="S47">
        <f>IF(L47&lt;1,ROUND(L47,3),ROUND(L47,2))</f>
        <v>0.27200000000000002</v>
      </c>
      <c r="U47" t="s">
        <v>388</v>
      </c>
      <c r="V47" t="s">
        <v>433</v>
      </c>
      <c r="W47" t="s">
        <v>784</v>
      </c>
      <c r="X47" t="s">
        <v>785</v>
      </c>
      <c r="Y47" t="s">
        <v>786</v>
      </c>
      <c r="Z47" t="s">
        <v>290</v>
      </c>
      <c r="AE47" t="str">
        <f t="shared" si="2"/>
        <v xml:space="preserve"> &amp; 11 &amp; 31 &amp; [0.318, 0.320] &amp; [0.277, 0.278] &amp; [0.270, 0.272] \\</v>
      </c>
    </row>
    <row r="49" spans="7:31" x14ac:dyDescent="0.3">
      <c r="G49">
        <f>AVERAGE(G3:H47)</f>
        <v>12.380351404033968</v>
      </c>
      <c r="I49">
        <f>AVERAGE(I3:J47)</f>
        <v>11.19789650071608</v>
      </c>
      <c r="K49">
        <f>AVERAGE(K3:L47)</f>
        <v>10.118896516168251</v>
      </c>
      <c r="N49">
        <f>IF(G49&lt;1,ROUND(G49,3),ROUND(G49,2))</f>
        <v>12.38</v>
      </c>
      <c r="P49">
        <f>IF(I49&lt;1,ROUND(I49,3),ROUND(I49,2))</f>
        <v>11.2</v>
      </c>
      <c r="R49">
        <f>IF(K49&lt;1,ROUND(K49,3),ROUND(K49,2))</f>
        <v>10.119999999999999</v>
      </c>
      <c r="U49" t="s">
        <v>529</v>
      </c>
      <c r="W49" t="s">
        <v>788</v>
      </c>
      <c r="Y49" t="s">
        <v>787</v>
      </c>
      <c r="AD49" t="s">
        <v>23</v>
      </c>
      <c r="AE49" t="str">
        <f>_xlfn.CONCAT(AD49," &amp; ",U49," &amp; ",W49," &amp; ",Y49," \\")</f>
        <v>\hline  \multicolumn{3}{|c|}{Average} &amp; 12.38 &amp; 11.20 &amp; 10.12 \\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Results Heuristics Raw</vt:lpstr>
      <vt:lpstr>Heuristics</vt:lpstr>
      <vt:lpstr>LS</vt:lpstr>
      <vt:lpstr>Hahn 6</vt:lpstr>
      <vt:lpstr>Lookahead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</dc:creator>
  <cp:lastModifiedBy>Gustavo</cp:lastModifiedBy>
  <dcterms:created xsi:type="dcterms:W3CDTF">2015-06-05T18:19:34Z</dcterms:created>
  <dcterms:modified xsi:type="dcterms:W3CDTF">2021-01-11T09:16:00Z</dcterms:modified>
</cp:coreProperties>
</file>